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240" yWindow="210" windowWidth="15195" windowHeight="832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FEBRERO!$B$1:$N$53</definedName>
  </definedNames>
  <calcPr calcId="162913"/>
</workbook>
</file>

<file path=xl/calcChain.xml><?xml version="1.0" encoding="utf-8"?>
<calcChain xmlns="http://schemas.openxmlformats.org/spreadsheetml/2006/main">
  <c r="J59" i="2" l="1"/>
  <c r="F37" i="2"/>
  <c r="G7" i="2"/>
  <c r="H45" i="2"/>
  <c r="D9" i="2"/>
  <c r="D30" i="2"/>
  <c r="D51" i="2"/>
  <c r="I4" i="2"/>
  <c r="D45" i="2"/>
  <c r="G8" i="2"/>
  <c r="H38" i="2"/>
  <c r="D2" i="2"/>
  <c r="E45" i="2"/>
  <c r="D49" i="2"/>
  <c r="G12" i="2"/>
  <c r="H42" i="2"/>
  <c r="F13" i="2"/>
  <c r="E30" i="2"/>
  <c r="I25" i="2"/>
  <c r="I23" i="2"/>
  <c r="G58" i="2"/>
  <c r="J21" i="2"/>
  <c r="J10" i="2"/>
  <c r="D57" i="2"/>
  <c r="G20" i="2"/>
  <c r="H50" i="2"/>
  <c r="D14" i="2"/>
  <c r="I48" i="2"/>
  <c r="E12" i="2"/>
  <c r="G3" i="2"/>
  <c r="G23" i="2"/>
  <c r="F47" i="2"/>
  <c r="I10" i="2"/>
  <c r="J40" i="2"/>
  <c r="F4" i="2"/>
  <c r="D39" i="2"/>
  <c r="F6" i="2"/>
  <c r="F51" i="2"/>
  <c r="I14" i="2"/>
  <c r="J44" i="2"/>
  <c r="F8" i="2"/>
  <c r="D43" i="2"/>
  <c r="G6" i="2"/>
  <c r="J18" i="2"/>
  <c r="F23" i="2"/>
  <c r="G53" i="2"/>
  <c r="J16" i="2"/>
  <c r="H51" i="2"/>
  <c r="G10" i="2"/>
  <c r="G51" i="2"/>
  <c r="D55" i="2"/>
  <c r="I18" i="2"/>
  <c r="G42" i="2"/>
  <c r="G46" i="2"/>
  <c r="I57" i="2"/>
  <c r="H11" i="2"/>
  <c r="J46" i="2"/>
  <c r="F28" i="2"/>
  <c r="J8" i="2"/>
  <c r="D11" i="2"/>
  <c r="D15" i="2"/>
  <c r="D47" i="2"/>
  <c r="H23" i="2"/>
  <c r="H10" i="2"/>
  <c r="D41" i="2"/>
  <c r="G4" i="2"/>
  <c r="G25" i="2"/>
  <c r="J41" i="2"/>
  <c r="G11" i="2"/>
  <c r="G40" i="2"/>
  <c r="J3" i="2"/>
  <c r="D34" i="2"/>
  <c r="F50" i="2"/>
  <c r="G59" i="2"/>
  <c r="G44" i="2"/>
  <c r="J7" i="2"/>
  <c r="G33" i="2"/>
  <c r="G43" i="2"/>
  <c r="H25" i="2"/>
  <c r="I55" i="2"/>
  <c r="E19" i="2"/>
  <c r="J53" i="2"/>
  <c r="F17" i="2"/>
  <c r="D24" i="2"/>
  <c r="G52" i="2"/>
  <c r="J15" i="2"/>
  <c r="D46" i="2"/>
  <c r="G9" i="2"/>
  <c r="E44" i="2"/>
  <c r="H7" i="2"/>
  <c r="H4" i="2"/>
  <c r="J13" i="2"/>
  <c r="I42" i="2"/>
  <c r="E6" i="2"/>
  <c r="F36" i="2"/>
  <c r="J54" i="2"/>
  <c r="G34" i="2"/>
  <c r="E21" i="2"/>
  <c r="I46" i="2"/>
  <c r="E10" i="2"/>
  <c r="F40" i="2"/>
  <c r="I3" i="2"/>
  <c r="G38" i="2"/>
  <c r="J58" i="2"/>
  <c r="F55" i="2"/>
  <c r="J48" i="2"/>
  <c r="F12" i="2"/>
  <c r="J5" i="2"/>
  <c r="G18" i="2"/>
  <c r="E53" i="2"/>
  <c r="I45" i="2"/>
  <c r="D25" i="2"/>
  <c r="F58" i="2"/>
  <c r="F5" i="2"/>
  <c r="I40" i="2"/>
  <c r="G36" i="2"/>
  <c r="D44" i="2"/>
  <c r="J20" i="2"/>
  <c r="E28" i="2"/>
  <c r="I19" i="2"/>
  <c r="J35" i="2"/>
  <c r="F42" i="2"/>
  <c r="G29" i="2"/>
  <c r="E37" i="2"/>
  <c r="J49" i="2"/>
  <c r="J39" i="2"/>
  <c r="F3" i="2"/>
  <c r="D6" i="2"/>
  <c r="H57" i="2"/>
  <c r="D21" i="2"/>
  <c r="E51" i="2"/>
  <c r="H14" i="2"/>
  <c r="F49" i="2"/>
  <c r="I12" i="2"/>
  <c r="I5" i="2"/>
  <c r="J47" i="2"/>
  <c r="F11" i="2"/>
  <c r="G41" i="2"/>
  <c r="J4" i="2"/>
  <c r="H39" i="2"/>
  <c r="D3" i="2"/>
  <c r="J6" i="2"/>
  <c r="G15" i="2"/>
  <c r="E38" i="2"/>
  <c r="G55" i="2"/>
  <c r="I31" i="2"/>
  <c r="H44" i="2"/>
  <c r="J29" i="2"/>
  <c r="D23" i="2"/>
  <c r="E42" i="2"/>
  <c r="H5" i="2"/>
  <c r="I35" i="2"/>
  <c r="I53" i="2"/>
  <c r="J33" i="2"/>
  <c r="I49" i="2"/>
  <c r="I50" i="2"/>
  <c r="E14" i="2"/>
  <c r="F44" i="2"/>
  <c r="I7" i="2"/>
  <c r="J37" i="2"/>
  <c r="H48" i="2"/>
  <c r="I32" i="2"/>
  <c r="G31" i="2"/>
  <c r="I15" i="2"/>
  <c r="D32" i="2"/>
  <c r="H54" i="2"/>
  <c r="H58" i="2"/>
  <c r="D37" i="2"/>
  <c r="J14" i="2"/>
  <c r="E47" i="2"/>
  <c r="F53" i="2"/>
  <c r="F15" i="2"/>
  <c r="F19" i="2"/>
  <c r="J27" i="2"/>
  <c r="E5" i="2"/>
  <c r="J2" i="2"/>
  <c r="E33" i="2"/>
  <c r="E4" i="2"/>
  <c r="J31" i="2"/>
  <c r="J30" i="2"/>
  <c r="F16" i="2"/>
  <c r="G14" i="2"/>
  <c r="H31" i="2"/>
  <c r="F31" i="2"/>
  <c r="E29" i="2"/>
  <c r="J24" i="2"/>
  <c r="H59" i="2"/>
  <c r="D27" i="2"/>
  <c r="F35" i="2"/>
  <c r="H40" i="2"/>
  <c r="E49" i="2"/>
  <c r="D53" i="2"/>
  <c r="G16" i="2"/>
  <c r="H46" i="2"/>
  <c r="D10" i="2"/>
  <c r="I44" i="2"/>
  <c r="E8" i="2"/>
  <c r="E9" i="2"/>
  <c r="F43" i="2"/>
  <c r="I6" i="2"/>
  <c r="J36" i="2"/>
  <c r="H56" i="2"/>
  <c r="D35" i="2"/>
  <c r="D52" i="2"/>
  <c r="F25" i="2"/>
  <c r="J28" i="2"/>
  <c r="H33" i="2"/>
  <c r="D36" i="2"/>
  <c r="E27" i="2"/>
  <c r="F30" i="2"/>
  <c r="I20" i="2"/>
  <c r="F10" i="2"/>
  <c r="H37" i="2"/>
  <c r="D48" i="2"/>
  <c r="E31" i="2"/>
  <c r="J42" i="2"/>
  <c r="F29" i="2"/>
  <c r="H36" i="2"/>
  <c r="E46" i="2"/>
  <c r="H9" i="2"/>
  <c r="I39" i="2"/>
  <c r="E3" i="2"/>
  <c r="F33" i="2"/>
  <c r="J34" i="2"/>
  <c r="D19" i="2"/>
  <c r="F24" i="2"/>
  <c r="I36" i="2"/>
  <c r="I27" i="2"/>
  <c r="G24" i="2"/>
  <c r="E36" i="2"/>
  <c r="E20" i="2"/>
  <c r="E24" i="2"/>
  <c r="H53" i="2"/>
  <c r="I21" i="2"/>
  <c r="F38" i="2"/>
  <c r="H47" i="2"/>
  <c r="E56" i="2"/>
  <c r="D12" i="2"/>
  <c r="H12" i="2"/>
  <c r="H20" i="2"/>
  <c r="F27" i="2"/>
  <c r="G57" i="2"/>
  <c r="I11" i="2"/>
  <c r="E57" i="2"/>
  <c r="E13" i="2"/>
  <c r="I26" i="2"/>
  <c r="J56" i="2"/>
  <c r="F20" i="2"/>
  <c r="J45" i="2"/>
  <c r="F54" i="2"/>
  <c r="I30" i="2"/>
  <c r="G27" i="2"/>
  <c r="G35" i="2"/>
  <c r="G48" i="2"/>
  <c r="J11" i="2"/>
  <c r="D42" i="2"/>
  <c r="G5" i="2"/>
  <c r="E40" i="2"/>
  <c r="H3" i="2"/>
  <c r="I13" i="2"/>
  <c r="I38" i="2"/>
  <c r="E2" i="2"/>
  <c r="F32" i="2"/>
  <c r="F46" i="2"/>
  <c r="G30" i="2"/>
  <c r="D40" i="2"/>
  <c r="D7" i="2"/>
  <c r="J17" i="2"/>
  <c r="D29" i="2"/>
  <c r="E59" i="2"/>
  <c r="H22" i="2"/>
  <c r="F57" i="2"/>
  <c r="E16" i="2"/>
  <c r="E15" i="2"/>
  <c r="D33" i="2"/>
  <c r="F34" i="2"/>
  <c r="H26" i="2"/>
  <c r="H28" i="2"/>
  <c r="I24" i="2"/>
  <c r="F22" i="2"/>
  <c r="H41" i="2"/>
  <c r="D5" i="2"/>
  <c r="E35" i="2"/>
  <c r="H52" i="2"/>
  <c r="I28" i="2"/>
  <c r="D20" i="2"/>
  <c r="J9" i="2"/>
  <c r="G22" i="2"/>
  <c r="F2" i="2"/>
  <c r="I37" i="2"/>
  <c r="J50" i="2"/>
  <c r="I52" i="2"/>
  <c r="D22" i="2"/>
  <c r="D4" i="2"/>
  <c r="E41" i="2"/>
  <c r="D17" i="2"/>
  <c r="I16" i="2"/>
  <c r="H43" i="2"/>
  <c r="J12" i="2"/>
  <c r="G21" i="2"/>
  <c r="I43" i="2"/>
  <c r="G50" i="2"/>
  <c r="F59" i="2"/>
  <c r="I22" i="2"/>
  <c r="J52" i="2"/>
  <c r="H2" i="2"/>
  <c r="F18" i="2"/>
  <c r="I58" i="2"/>
  <c r="E22" i="2"/>
  <c r="F52" i="2"/>
  <c r="E26" i="2"/>
  <c r="F56" i="2"/>
  <c r="D59" i="2"/>
  <c r="J43" i="2"/>
  <c r="F7" i="2"/>
  <c r="G37" i="2"/>
  <c r="H35" i="2"/>
  <c r="J22" i="2"/>
  <c r="E34" i="2"/>
  <c r="J25" i="2"/>
  <c r="F26" i="2"/>
  <c r="D16" i="2"/>
  <c r="D18" i="2"/>
  <c r="G28" i="2"/>
  <c r="I56" i="2"/>
  <c r="H30" i="2"/>
  <c r="D8" i="2"/>
  <c r="I34" i="2"/>
  <c r="H18" i="2"/>
  <c r="J51" i="2"/>
  <c r="J55" i="2"/>
  <c r="F14" i="2"/>
  <c r="F48" i="2"/>
  <c r="E7" i="2"/>
  <c r="H27" i="2"/>
  <c r="I54" i="2"/>
  <c r="E18" i="2"/>
  <c r="E39" i="2"/>
  <c r="J38" i="2"/>
  <c r="I9" i="2"/>
  <c r="E54" i="2"/>
  <c r="H17" i="2"/>
  <c r="I47" i="2"/>
  <c r="E11" i="2"/>
  <c r="E32" i="2"/>
  <c r="E58" i="2"/>
  <c r="H21" i="2"/>
  <c r="I51" i="2"/>
  <c r="G54" i="2"/>
  <c r="F39" i="2"/>
  <c r="I2" i="2"/>
  <c r="J32" i="2"/>
  <c r="G47" i="2"/>
  <c r="D31" i="2"/>
  <c r="I41" i="2"/>
  <c r="D38" i="2"/>
  <c r="H29" i="2"/>
  <c r="I59" i="2"/>
  <c r="E23" i="2"/>
  <c r="J57" i="2"/>
  <c r="F21" i="2"/>
  <c r="H8" i="2"/>
  <c r="H24" i="2"/>
  <c r="G56" i="2"/>
  <c r="J19" i="2"/>
  <c r="D50" i="2"/>
  <c r="G13" i="2"/>
  <c r="E48" i="2"/>
  <c r="G2" i="2"/>
  <c r="I29" i="2"/>
  <c r="J23" i="2"/>
  <c r="D54" i="2"/>
  <c r="G17" i="2"/>
  <c r="E52" i="2"/>
  <c r="H15" i="2"/>
  <c r="E17" i="2"/>
  <c r="G32" i="2"/>
  <c r="H32" i="2"/>
  <c r="D26" i="2"/>
  <c r="J26" i="2"/>
  <c r="H19" i="2"/>
  <c r="H16" i="2"/>
  <c r="I17" i="2"/>
  <c r="H55" i="2"/>
  <c r="D56" i="2"/>
  <c r="E50" i="2"/>
  <c r="H13" i="2"/>
  <c r="H34" i="2"/>
  <c r="E25" i="2"/>
  <c r="F41" i="2"/>
  <c r="H49" i="2"/>
  <c r="D13" i="2"/>
  <c r="E43" i="2"/>
  <c r="H6" i="2"/>
  <c r="F9" i="2"/>
  <c r="F45" i="2"/>
  <c r="G39" i="2"/>
  <c r="I33" i="2"/>
  <c r="G26" i="2"/>
  <c r="D28" i="2"/>
  <c r="I8" i="2"/>
  <c r="E55" i="2"/>
  <c r="G19" i="2"/>
  <c r="G45" i="2"/>
  <c r="G49" i="2"/>
  <c r="D58" i="2"/>
</calcChain>
</file>

<file path=xl/sharedStrings.xml><?xml version="1.0" encoding="utf-8"?>
<sst xmlns="http://schemas.openxmlformats.org/spreadsheetml/2006/main" count="240" uniqueCount="205">
  <si>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</si>
  <si>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</si>
  <si>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</si>
  <si>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</si>
  <si>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</si>
  <si>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</si>
  <si>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</si>
  <si>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</si>
  <si>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</si>
  <si>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</si>
  <si>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</si>
  <si>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</si>
  <si>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</si>
  <si>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</si>
  <si>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</si>
  <si>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</si>
  <si>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</si>
  <si>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</si>
  <si>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</si>
  <si>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</si>
  <si>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</si>
  <si>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</si>
  <si>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</si>
  <si>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</si>
  <si>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1..2</t>
  </si>
  <si>
    <t>29/03/2021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</si>
  <si>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</si>
  <si>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</si>
  <si>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</si>
  <si>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</si>
  <si>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</si>
  <si>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</si>
  <si>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</si>
  <si>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</si>
  <si>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</si>
  <si>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</si>
  <si>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</si>
  <si>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</si>
  <si>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</si>
  <si>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</si>
  <si>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</si>
  <si>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</si>
  <si>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</si>
  <si>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</si>
  <si>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</si>
  <si>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</si>
  <si>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</si>
  <si>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</si>
  <si>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</si>
  <si>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</si>
  <si>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</si>
  <si>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</si>
  <si>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</si>
  <si>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</si>
  <si>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</si>
  <si>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</si>
  <si>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</si>
  <si>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</si>
  <si>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</si>
  <si>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</si>
  <si>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</si>
  <si>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</si>
  <si>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</si>
  <si>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</si>
  <si>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</si>
  <si>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</si>
  <si>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</si>
  <si>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</si>
  <si>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</si>
  <si>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</si>
  <si>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</si>
  <si>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</si>
  <si>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</si>
  <si>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</si>
  <si>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</si>
  <si>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</si>
  <si>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</si>
  <si>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</si>
  <si>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</si>
  <si>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</si>
  <si>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</si>
  <si>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</si>
  <si>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</si>
  <si>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</si>
  <si>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</si>
  <si>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</si>
  <si>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</si>
  <si>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</si>
  <si>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</si>
  <si>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</si>
  <si>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</si>
  <si>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</si>
  <si>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</si>
  <si>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</si>
  <si>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</si>
  <si>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</si>
  <si>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</si>
  <si>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</si>
  <si>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</si>
  <si>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</si>
  <si>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</si>
  <si>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</si>
  <si>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</si>
  <si>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</si>
  <si>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</si>
  <si>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</si>
  <si>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</si>
  <si>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</si>
  <si>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</si>
  <si>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</si>
  <si>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</si>
  <si>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</si>
  <si>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</si>
  <si>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</si>
  <si>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</si>
  <si>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</si>
  <si>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</si>
  <si>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</si>
  <si>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</si>
  <si>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</si>
  <si>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</si>
  <si>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</si>
  <si>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</si>
  <si>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</si>
  <si>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</si>
  <si>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</si>
  <si>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</si>
  <si>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</si>
  <si>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</si>
  <si>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</si>
  <si>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</si>
  <si>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</si>
  <si>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</si>
  <si>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</si>
  <si>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</si>
  <si>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</si>
  <si>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</si>
  <si>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</si>
  <si>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</si>
  <si>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</si>
  <si>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</si>
  <si>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</si>
  <si>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</si>
  <si>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</si>
  <si>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</si>
  <si>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</si>
  <si>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</si>
  <si>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</si>
  <si>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</si>
  <si>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</si>
  <si>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</si>
  <si>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</si>
  <si>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</si>
  <si>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</si>
  <si>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</si>
  <si>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</si>
  <si>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</si>
  <si>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</si>
  <si>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</si>
  <si>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</si>
  <si>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</si>
  <si>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</si>
  <si>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</si>
  <si>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</si>
  <si>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</si>
  <si>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</si>
  <si>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</si>
  <si>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</si>
  <si>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</si>
  <si>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</si>
  <si>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</si>
  <si>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</si>
  <si>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</si>
  <si>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</si>
  <si>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</si>
  <si>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</si>
  <si>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</si>
  <si>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</si>
  <si>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</si>
  <si>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</si>
  <si>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</si>
  <si>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</si>
  <si>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</si>
  <si>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</si>
  <si>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</si>
  <si>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</si>
  <si>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</si>
  <si>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</si>
  <si>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</si>
  <si>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</si>
  <si>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>Del 1 de Enero al 28 de Febrero del 2021</t>
  </si>
  <si>
    <t xml:space="preserve">                                     SISTEMA INTERMUNICIPAL DE LOS SERVICIOS DE AGUA POTABLE Y ALCANTARILLADO (SIAPA)</t>
  </si>
  <si>
    <t>(Cifras en pesos)</t>
  </si>
  <si>
    <t>Pesos</t>
  </si>
  <si>
    <t>Instiuciòn bancaria</t>
  </si>
  <si>
    <t>Prov y Acreedores</t>
  </si>
  <si>
    <t>Total de Otros Pasivos</t>
  </si>
  <si>
    <t>Total de Deuda Publica y Otros Pasivos</t>
  </si>
  <si>
    <t xml:space="preserve">      Bajo protesta de decir verdad declaramos que los Estados Financieros y sus Notas son razonablemente correctos y son responsabilidad del emisor.</t>
  </si>
  <si>
    <t>2</t>
  </si>
  <si>
    <t>Enero</t>
  </si>
  <si>
    <t>Febrero</t>
  </si>
  <si>
    <t>1</t>
  </si>
  <si>
    <t>Subtotal de Deuda Pública a Corto Plazo</t>
  </si>
  <si>
    <t>Subtotal de Deuda Pública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</si>
</sst>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43" fontId="0" fillId="0" borderId="0" xfId="0" applyNumberForma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511968</xdr:colOff>
      <xdr:row>45</xdr:row>
      <xdr:rowOff>71437</xdr:rowOff>
    </xdr:from>
    <xdr:to>
      <xdr:col>12</xdr:col>
      <xdr:colOff>1309627</xdr:colOff>
      <xdr:row>53</xdr:row>
      <xdr:rowOff>39727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1593" y="9203531"/>
          <a:ext cx="8810565" cy="1301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F17" sqref="F17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4.5703125" bestFit="1" customWidth="1"/>
    <col min="19" max="19" width="17.42578125" hidden="1" customWidth="1"/>
    <col min="20" max="20" width="0" hidden="1" customWidth="1"/>
  </cols>
  <sheetData>
    <row r="1" spans="2:14" s="7" customFormat="1" ht="13.5" hidden="1" customHeight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6">
        <v>44255</v>
      </c>
      <c r="M1" s="7">
        <v>28</v>
      </c>
    </row>
    <row r="2" spans="2:14" ht="24.75" customHeight="1" x14ac:dyDescent="0.3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24.75" customHeight="1" x14ac:dyDescent="0.3">
      <c r="B3" s="107" t="s">
        <v>191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</row>
    <row r="4" spans="2:14" ht="24.75" customHeight="1" x14ac:dyDescent="0.3">
      <c r="B4" s="94" t="s">
        <v>22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6"/>
    </row>
    <row r="5" spans="2:14" ht="24.75" customHeight="1" x14ac:dyDescent="0.25">
      <c r="B5" s="91" t="s">
        <v>190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2:14" ht="30.75" customHeight="1" thickBot="1" x14ac:dyDescent="0.25">
      <c r="B6" s="104" t="s">
        <v>192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2:14" ht="14.25" customHeight="1" x14ac:dyDescent="0.25">
      <c r="B7" s="27"/>
      <c r="C7" s="28"/>
      <c r="D7" s="28"/>
      <c r="E7" s="28"/>
      <c r="F7" s="28"/>
      <c r="G7" s="28"/>
      <c r="H7" s="103" t="s">
        <v>9</v>
      </c>
      <c r="I7" s="103"/>
      <c r="J7" s="103"/>
      <c r="K7" s="103"/>
      <c r="L7" s="103"/>
      <c r="M7" s="89"/>
      <c r="N7" s="29"/>
    </row>
    <row r="8" spans="2:14" ht="14.25" customHeight="1" x14ac:dyDescent="0.25">
      <c r="B8" s="30"/>
      <c r="C8" s="24"/>
      <c r="D8" s="24"/>
      <c r="E8" s="24"/>
      <c r="F8" s="24"/>
      <c r="G8" s="25"/>
      <c r="H8" s="102" t="s">
        <v>8</v>
      </c>
      <c r="I8" s="102"/>
      <c r="J8" s="102"/>
      <c r="K8" s="24"/>
      <c r="L8" s="102" t="s">
        <v>5</v>
      </c>
      <c r="M8" s="26"/>
      <c r="N8" s="31"/>
    </row>
    <row r="9" spans="2:14" ht="30.75" customHeight="1" thickBot="1" x14ac:dyDescent="0.25">
      <c r="B9" s="100" t="s">
        <v>0</v>
      </c>
      <c r="C9" s="101"/>
      <c r="D9" s="101"/>
      <c r="E9" s="88" t="s">
        <v>1</v>
      </c>
      <c r="F9" s="88" t="s">
        <v>2</v>
      </c>
      <c r="G9" s="32" t="s">
        <v>10</v>
      </c>
      <c r="H9" s="88" t="s">
        <v>6</v>
      </c>
      <c r="I9" s="88" t="s">
        <v>7</v>
      </c>
      <c r="J9" s="88" t="s">
        <v>3</v>
      </c>
      <c r="K9" s="88" t="s">
        <v>4</v>
      </c>
      <c r="L9" s="101"/>
      <c r="M9" s="32" t="s">
        <v>11</v>
      </c>
      <c r="N9" s="33"/>
    </row>
    <row r="10" spans="2:14" ht="6.75" customHeight="1" x14ac:dyDescent="0.2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2:14" ht="15.75" x14ac:dyDescent="0.25">
      <c r="B11" s="37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38"/>
    </row>
    <row r="12" spans="2:14" ht="15.75" thickBot="1" x14ac:dyDescent="0.3">
      <c r="B12" s="39"/>
      <c r="C12" s="51" t="s">
        <v>12</v>
      </c>
      <c r="D12" s="52"/>
      <c r="E12" s="53"/>
      <c r="F12" s="53"/>
      <c r="G12" s="54"/>
      <c r="H12" s="54"/>
      <c r="I12" s="54"/>
      <c r="J12" s="54"/>
      <c r="K12" s="54"/>
      <c r="L12" s="54"/>
      <c r="M12" s="54"/>
      <c r="N12" s="38"/>
    </row>
    <row r="13" spans="2:14" ht="15.75" thickTop="1" x14ac:dyDescent="0.25">
      <c r="B13" s="40"/>
      <c r="C13" s="19" t="s">
        <v>17</v>
      </c>
      <c r="D13" s="4"/>
      <c r="E13" s="9"/>
      <c r="F13" s="9"/>
      <c r="G13" s="60">
        <v>87572303.069999993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95904325.010000005</v>
      </c>
      <c r="N13" s="41"/>
    </row>
    <row r="14" spans="2:14" ht="15" x14ac:dyDescent="0.25">
      <c r="B14" s="42"/>
      <c r="C14" s="9"/>
      <c r="D14" s="13" t="s">
        <v>14</v>
      </c>
      <c r="E14" s="9" t="s">
        <v>193</v>
      </c>
      <c r="F14" s="9" t="s">
        <v>194</v>
      </c>
      <c r="G14" s="59">
        <v>87572303.069999993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95904325.010000005</v>
      </c>
      <c r="N14" s="41"/>
    </row>
    <row r="15" spans="2:14" ht="15" x14ac:dyDescent="0.25">
      <c r="B15" s="42"/>
      <c r="C15" s="9"/>
      <c r="D15" s="13" t="s">
        <v>15</v>
      </c>
      <c r="E15" s="9"/>
      <c r="F15" s="9"/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41"/>
    </row>
    <row r="16" spans="2:14" ht="15" x14ac:dyDescent="0.25">
      <c r="B16" s="42"/>
      <c r="C16" s="9"/>
      <c r="D16" s="13" t="s">
        <v>16</v>
      </c>
      <c r="E16" s="9"/>
      <c r="F16" s="9"/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41"/>
    </row>
    <row r="17" spans="2:18" ht="15" x14ac:dyDescent="0.25">
      <c r="B17" s="43"/>
      <c r="C17" s="9"/>
      <c r="D17" s="9"/>
      <c r="E17" s="9"/>
      <c r="F17" s="9"/>
      <c r="G17" s="59"/>
      <c r="H17" s="59"/>
      <c r="I17" s="59"/>
      <c r="J17" s="59"/>
      <c r="K17" s="59"/>
      <c r="L17" s="59"/>
      <c r="M17" s="59"/>
      <c r="N17" s="41"/>
    </row>
    <row r="18" spans="2:18" ht="15" x14ac:dyDescent="0.25">
      <c r="B18" s="40"/>
      <c r="C18" s="19" t="s">
        <v>18</v>
      </c>
      <c r="D18" s="9"/>
      <c r="E18" s="9"/>
      <c r="F18" s="9"/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41"/>
    </row>
    <row r="19" spans="2:18" ht="15" x14ac:dyDescent="0.25">
      <c r="B19" s="42"/>
      <c r="C19" s="9"/>
      <c r="D19" s="14" t="s">
        <v>19</v>
      </c>
      <c r="E19" s="9"/>
      <c r="F19" s="9"/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41"/>
    </row>
    <row r="20" spans="2:18" ht="15" x14ac:dyDescent="0.25">
      <c r="B20" s="42"/>
      <c r="C20" s="9"/>
      <c r="D20" s="13" t="s">
        <v>20</v>
      </c>
      <c r="E20" s="9"/>
      <c r="F20" s="9"/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41"/>
    </row>
    <row r="21" spans="2:18" ht="15" x14ac:dyDescent="0.25">
      <c r="B21" s="42"/>
      <c r="C21" s="9"/>
      <c r="D21" s="13" t="s">
        <v>15</v>
      </c>
      <c r="E21" s="9"/>
      <c r="F21" s="9"/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41"/>
    </row>
    <row r="22" spans="2:18" ht="15" x14ac:dyDescent="0.25">
      <c r="B22" s="42"/>
      <c r="C22" s="9"/>
      <c r="D22" s="13" t="s">
        <v>16</v>
      </c>
      <c r="E22" s="9"/>
      <c r="F22" s="9"/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41"/>
    </row>
    <row r="23" spans="2:18" ht="15" x14ac:dyDescent="0.25">
      <c r="B23" s="43"/>
      <c r="C23" s="9"/>
      <c r="D23" s="9"/>
      <c r="E23" s="9"/>
      <c r="F23" s="9"/>
      <c r="G23" s="59"/>
      <c r="H23" s="59"/>
      <c r="I23" s="59"/>
      <c r="J23" s="59"/>
      <c r="K23" s="59"/>
      <c r="L23" s="59"/>
      <c r="M23" s="59"/>
      <c r="N23" s="41"/>
    </row>
    <row r="24" spans="2:18" ht="15" x14ac:dyDescent="0.25">
      <c r="B24" s="42"/>
      <c r="C24" s="16" t="s">
        <v>203</v>
      </c>
      <c r="D24" s="17"/>
      <c r="E24" s="17"/>
      <c r="F24" s="17"/>
      <c r="G24" s="60">
        <v>87572303.069999993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95904325.010000005</v>
      </c>
      <c r="N24" s="41"/>
    </row>
    <row r="25" spans="2:18" ht="15" x14ac:dyDescent="0.25">
      <c r="B25" s="43"/>
      <c r="C25" s="9"/>
      <c r="D25" s="9"/>
      <c r="E25" s="9"/>
      <c r="F25" s="9"/>
      <c r="G25" s="57"/>
      <c r="H25" s="57"/>
      <c r="I25" s="57"/>
      <c r="J25" s="57"/>
      <c r="K25" s="57"/>
      <c r="L25" s="57"/>
      <c r="M25" s="57"/>
      <c r="N25" s="41"/>
    </row>
    <row r="26" spans="2:18" ht="15.75" thickBot="1" x14ac:dyDescent="0.3">
      <c r="B26" s="42"/>
      <c r="C26" s="51" t="s">
        <v>21</v>
      </c>
      <c r="D26" s="53"/>
      <c r="E26" s="53"/>
      <c r="F26" s="53"/>
      <c r="G26" s="58"/>
      <c r="H26" s="58"/>
      <c r="I26" s="58"/>
      <c r="J26" s="58"/>
      <c r="K26" s="58"/>
      <c r="L26" s="58"/>
      <c r="M26" s="58"/>
      <c r="N26" s="41"/>
    </row>
    <row r="27" spans="2:18" ht="15.75" thickTop="1" x14ac:dyDescent="0.25">
      <c r="B27" s="42"/>
      <c r="C27" s="19" t="s">
        <v>17</v>
      </c>
      <c r="D27" s="9"/>
      <c r="E27" s="9"/>
      <c r="F27" s="9"/>
      <c r="G27" s="60">
        <v>2474711846.5799999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2459365378.6399999</v>
      </c>
      <c r="N27" s="41"/>
    </row>
    <row r="28" spans="2:18" ht="15" x14ac:dyDescent="0.25">
      <c r="B28" s="42"/>
      <c r="C28" s="9"/>
      <c r="D28" s="13" t="s">
        <v>14</v>
      </c>
      <c r="E28" s="9" t="s">
        <v>193</v>
      </c>
      <c r="F28" s="9" t="s">
        <v>194</v>
      </c>
      <c r="G28" s="59">
        <v>2474711846.5799999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2459365378.6399999</v>
      </c>
      <c r="N28" s="41"/>
    </row>
    <row r="29" spans="2:18" ht="15" x14ac:dyDescent="0.25">
      <c r="B29" s="42"/>
      <c r="C29" s="9"/>
      <c r="D29" s="13" t="s">
        <v>15</v>
      </c>
      <c r="E29" s="9"/>
      <c r="F29" s="9"/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41"/>
    </row>
    <row r="30" spans="2:18" ht="15" x14ac:dyDescent="0.25">
      <c r="B30" s="42"/>
      <c r="C30" s="9"/>
      <c r="D30" s="13" t="s">
        <v>16</v>
      </c>
      <c r="E30" s="9"/>
      <c r="F30" s="9"/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41"/>
    </row>
    <row r="31" spans="2:18" ht="15" x14ac:dyDescent="0.25">
      <c r="B31" s="43"/>
      <c r="C31" s="9"/>
      <c r="D31" s="9"/>
      <c r="E31" s="9"/>
      <c r="F31" s="9"/>
      <c r="G31" s="59"/>
      <c r="H31" s="59"/>
      <c r="I31" s="59"/>
      <c r="J31" s="59"/>
      <c r="K31" s="59"/>
      <c r="L31" s="59"/>
      <c r="M31" s="59"/>
      <c r="N31" s="41"/>
    </row>
    <row r="32" spans="2:18" ht="15" x14ac:dyDescent="0.25">
      <c r="B32" s="40"/>
      <c r="C32" s="19" t="s">
        <v>18</v>
      </c>
      <c r="D32" s="9"/>
      <c r="E32" s="9"/>
      <c r="F32" s="9"/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41"/>
      <c r="R32" s="1"/>
    </row>
    <row r="33" spans="2:18" ht="15" x14ac:dyDescent="0.25">
      <c r="B33" s="42"/>
      <c r="C33" s="9"/>
      <c r="D33" s="14" t="s">
        <v>19</v>
      </c>
      <c r="E33" s="9"/>
      <c r="F33" s="9"/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41"/>
      <c r="R33" s="1"/>
    </row>
    <row r="34" spans="2:18" ht="15" x14ac:dyDescent="0.25">
      <c r="B34" s="42"/>
      <c r="C34" s="9"/>
      <c r="D34" s="13" t="s">
        <v>20</v>
      </c>
      <c r="E34" s="9"/>
      <c r="F34" s="9"/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41"/>
      <c r="R34" s="1"/>
    </row>
    <row r="35" spans="2:18" ht="15" x14ac:dyDescent="0.25">
      <c r="B35" s="42"/>
      <c r="C35" s="9"/>
      <c r="D35" s="13" t="s">
        <v>15</v>
      </c>
      <c r="E35" s="9"/>
      <c r="F35" s="9"/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41"/>
    </row>
    <row r="36" spans="2:18" ht="15" x14ac:dyDescent="0.25">
      <c r="B36" s="42"/>
      <c r="C36" s="9"/>
      <c r="D36" s="13" t="s">
        <v>16</v>
      </c>
      <c r="E36" s="9"/>
      <c r="F36" s="9"/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41"/>
    </row>
    <row r="37" spans="2:18" ht="15" x14ac:dyDescent="0.25">
      <c r="B37" s="43"/>
      <c r="C37" s="9"/>
      <c r="D37" s="9"/>
      <c r="E37" s="9"/>
      <c r="F37" s="9"/>
      <c r="G37" s="59"/>
      <c r="H37" s="59"/>
      <c r="I37" s="59"/>
      <c r="J37" s="59"/>
      <c r="K37" s="59"/>
      <c r="L37" s="59"/>
      <c r="M37" s="59"/>
      <c r="N37" s="41"/>
    </row>
    <row r="38" spans="2:18" ht="15" x14ac:dyDescent="0.25">
      <c r="B38" s="42"/>
      <c r="C38" s="16" t="s">
        <v>204</v>
      </c>
      <c r="D38" s="17"/>
      <c r="E38" s="17"/>
      <c r="F38" s="17"/>
      <c r="G38" s="60">
        <v>2474711846.5799999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2459365378.6399999</v>
      </c>
      <c r="N38" s="41"/>
    </row>
    <row r="39" spans="2:18" ht="15" x14ac:dyDescent="0.25">
      <c r="B39" s="43"/>
      <c r="C39" s="9"/>
      <c r="D39" s="9"/>
      <c r="E39" s="9"/>
      <c r="F39" s="9"/>
      <c r="G39" s="60"/>
      <c r="H39" s="60"/>
      <c r="I39" s="60"/>
      <c r="J39" s="60"/>
      <c r="K39" s="60"/>
      <c r="L39" s="60"/>
      <c r="M39" s="60"/>
      <c r="N39" s="41"/>
    </row>
    <row r="40" spans="2:18" ht="15" x14ac:dyDescent="0.25">
      <c r="B40" s="42"/>
      <c r="C40" s="16" t="s">
        <v>196</v>
      </c>
      <c r="D40" s="17"/>
      <c r="E40" s="17" t="s">
        <v>193</v>
      </c>
      <c r="F40" s="17" t="s">
        <v>195</v>
      </c>
      <c r="G40" s="60">
        <v>1645378121.48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1689358511.01</v>
      </c>
      <c r="N40" s="41"/>
    </row>
    <row r="41" spans="2:18" ht="15" x14ac:dyDescent="0.25">
      <c r="B41" s="43"/>
      <c r="C41" s="9"/>
      <c r="D41" s="9"/>
      <c r="E41" s="9"/>
      <c r="F41" s="9"/>
      <c r="G41" s="59"/>
      <c r="H41" s="59"/>
      <c r="I41" s="59"/>
      <c r="J41" s="59"/>
      <c r="K41" s="59"/>
      <c r="L41" s="59"/>
      <c r="M41" s="59"/>
      <c r="N41" s="41"/>
    </row>
    <row r="42" spans="2:18" ht="15.75" thickBot="1" x14ac:dyDescent="0.3">
      <c r="B42" s="44" t="s">
        <v>197</v>
      </c>
      <c r="C42" s="9"/>
      <c r="D42" s="9"/>
      <c r="E42" s="9"/>
      <c r="F42" s="9"/>
      <c r="G42" s="61">
        <v>4207662271.1300001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4244628214.6599998</v>
      </c>
      <c r="N42" s="41"/>
    </row>
    <row r="43" spans="2:18" ht="13.5" thickTop="1" x14ac:dyDescent="0.2">
      <c r="B43" s="42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1"/>
    </row>
    <row r="44" spans="2:18" x14ac:dyDescent="0.2">
      <c r="B44" s="42"/>
      <c r="C44" s="9"/>
      <c r="D44" s="9"/>
      <c r="E44" s="9"/>
      <c r="F44" s="9"/>
      <c r="G44" s="90"/>
      <c r="H44" s="9"/>
      <c r="I44" s="10"/>
      <c r="J44" s="10"/>
      <c r="K44" s="10"/>
      <c r="L44" s="9"/>
      <c r="M44" s="90"/>
      <c r="N44" s="41"/>
    </row>
    <row r="45" spans="2:18" x14ac:dyDescent="0.2">
      <c r="B45" s="55" t="s">
        <v>198</v>
      </c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1"/>
    </row>
    <row r="46" spans="2:18" s="21" customFormat="1" x14ac:dyDescent="0.2">
      <c r="B46" s="45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6"/>
    </row>
    <row r="47" spans="2:18" s="21" customFormat="1" x14ac:dyDescent="0.2">
      <c r="B47" s="45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6"/>
    </row>
    <row r="48" spans="2:18" s="21" customFormat="1" x14ac:dyDescent="0.2">
      <c r="B48" s="45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6"/>
    </row>
    <row r="49" spans="2:14" s="21" customFormat="1" x14ac:dyDescent="0.2">
      <c r="B49" s="45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6"/>
    </row>
    <row r="50" spans="2:14" s="21" customFormat="1" x14ac:dyDescent="0.2">
      <c r="B50" s="45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6"/>
    </row>
    <row r="51" spans="2:14" s="21" customFormat="1" x14ac:dyDescent="0.2">
      <c r="B51" s="45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6"/>
    </row>
    <row r="52" spans="2:14" s="21" customFormat="1" x14ac:dyDescent="0.2">
      <c r="B52" s="45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6"/>
    </row>
    <row r="53" spans="2:14" ht="13.5" thickBot="1" x14ac:dyDescent="0.25">
      <c r="B53" s="47"/>
      <c r="C53" s="48"/>
      <c r="D53" s="48"/>
      <c r="E53" s="48"/>
      <c r="F53" s="48"/>
      <c r="G53" s="48"/>
      <c r="H53" s="48"/>
      <c r="I53" s="49"/>
      <c r="J53" s="49"/>
      <c r="K53" s="49"/>
      <c r="L53" s="48"/>
      <c r="M53" s="48"/>
      <c r="N53" s="50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0" t="s">
        <v>27</v>
      </c>
      <c r="B1" s="80" t="s">
        <v>28</v>
      </c>
      <c r="C1" s="62" t="s">
        <v>29</v>
      </c>
      <c r="D1" s="63" t="s">
        <v>30</v>
      </c>
      <c r="E1" s="63" t="s">
        <v>31</v>
      </c>
      <c r="F1" s="63" t="s">
        <v>32</v>
      </c>
      <c r="G1" s="63" t="s">
        <v>33</v>
      </c>
      <c r="H1" s="63" t="s">
        <v>34</v>
      </c>
      <c r="I1" s="63" t="s">
        <v>35</v>
      </c>
      <c r="J1" s="63" t="s">
        <v>36</v>
      </c>
    </row>
    <row r="2" spans="1:10" x14ac:dyDescent="0.2">
      <c r="A2" s="64" t="s">
        <v>37</v>
      </c>
      <c r="B2" s="64" t="s">
        <v>28</v>
      </c>
      <c r="C2" s="64" t="s">
        <v>28</v>
      </c>
      <c r="D2" s="65" t="e">
        <f ca="1">[1]!BexGetData("DP_1","99O1PC6958DN44NJJNLMAOO3Y","SUMME")</f>
        <v>#NAME?</v>
      </c>
      <c r="E2" s="66" t="e">
        <f ca="1">[1]!BexGetData("DP_1","99O1PC6958DN44NJJNLMKVMZ2","SUMME")</f>
        <v>#NAME?</v>
      </c>
      <c r="F2" s="66" t="e">
        <f ca="1">[1]!BexGetData("DP_1","99O1PC6958DN44NJJNLMV2LU6","SUMME")</f>
        <v>#NAME?</v>
      </c>
      <c r="G2" s="66" t="e">
        <f ca="1">[1]!BexGetData("DP_1","99O1PC6958DN44NJJNLN54B2M","SUMME")</f>
        <v>#NAME?</v>
      </c>
      <c r="H2" s="67" t="e">
        <f ca="1">[1]!BexGetData("DP_1","99O1PC6958DN44NJJNLNF60B2","SUMME")</f>
        <v>#NAME?</v>
      </c>
      <c r="I2" s="65" t="e">
        <f ca="1">[1]!BexGetData("DP_1","99O1PC6958DN44NKJ6WTU2JNS","SUMME")</f>
        <v>#NAME?</v>
      </c>
      <c r="J2" s="65" t="e">
        <f ca="1">[1]!BexGetData("DP_1","99O1PC6958DN44NKJ6WU5OFM0","SUMME")</f>
        <v>#NAME?</v>
      </c>
    </row>
    <row r="3" spans="1:10" x14ac:dyDescent="0.2">
      <c r="A3" s="81" t="s">
        <v>38</v>
      </c>
      <c r="B3" s="68" t="s">
        <v>39</v>
      </c>
      <c r="C3" s="63" t="s">
        <v>28</v>
      </c>
      <c r="D3" s="69" t="e">
        <f ca="1">[1]!BexGetData("DP_1","99O1PC6958DN44NJJNLMAOO3Y","CSDD")</f>
        <v>#NAME?</v>
      </c>
      <c r="E3" s="70" t="e">
        <f ca="1">[1]!BexGetData("DP_1","99O1PC6958DN44NJJNLMKVMZ2","CSDD")</f>
        <v>#NAME?</v>
      </c>
      <c r="F3" s="70" t="e">
        <f ca="1">[1]!BexGetData("DP_1","99O1PC6958DN44NJJNLMV2LU6","CSDD")</f>
        <v>#NAME?</v>
      </c>
      <c r="G3" s="70" t="e">
        <f ca="1">[1]!BexGetData("DP_1","99O1PC6958DN44NJJNLN54B2M","CSDD")</f>
        <v>#NAME?</v>
      </c>
      <c r="H3" s="71" t="e">
        <f ca="1">[1]!BexGetData("DP_1","99O1PC6958DN44NJJNLNF60B2","CSDD")</f>
        <v>#NAME?</v>
      </c>
      <c r="I3" s="69" t="e">
        <f ca="1">[1]!BexGetData("DP_1","99O1PC6958DN44NKJ6WTU2JNS","CSDD")</f>
        <v>#NAME?</v>
      </c>
      <c r="J3" s="69" t="e">
        <f ca="1">[1]!BexGetData("DP_1","99O1PC6958DN44NKJ6WU5OFM0","CSDD")</f>
        <v>#NAME?</v>
      </c>
    </row>
    <row r="4" spans="1:10" x14ac:dyDescent="0.2">
      <c r="A4" s="82" t="s">
        <v>40</v>
      </c>
      <c r="B4" s="72" t="s">
        <v>41</v>
      </c>
      <c r="C4" s="63" t="s">
        <v>28</v>
      </c>
      <c r="D4" s="69" t="e">
        <f ca="1">[1]!BexGetData("DP_1","99O1PC6958DN44NJJNLMAOO3Y","CSDDA")</f>
        <v>#NAME?</v>
      </c>
      <c r="E4" s="70" t="e">
        <f ca="1">[1]!BexGetData("DP_1","99O1PC6958DN44NJJNLMKVMZ2","CSDDA")</f>
        <v>#NAME?</v>
      </c>
      <c r="F4" s="70" t="e">
        <f ca="1">[1]!BexGetData("DP_1","99O1PC6958DN44NJJNLMV2LU6","CSDDA")</f>
        <v>#NAME?</v>
      </c>
      <c r="G4" s="70" t="e">
        <f ca="1">[1]!BexGetData("DP_1","99O1PC6958DN44NJJNLN54B2M","CSDDA")</f>
        <v>#NAME?</v>
      </c>
      <c r="H4" s="71" t="e">
        <f ca="1">[1]!BexGetData("DP_1","99O1PC6958DN44NJJNLNF60B2","CSDDA")</f>
        <v>#NAME?</v>
      </c>
      <c r="I4" s="69" t="e">
        <f ca="1">[1]!BexGetData("DP_1","99O1PC6958DN44NKJ6WTU2JNS","CSDDA")</f>
        <v>#NAME?</v>
      </c>
      <c r="J4" s="69" t="e">
        <f ca="1">[1]!BexGetData("DP_1","99O1PC6958DN44NKJ6WU5OFM0","CSDDA")</f>
        <v>#NAME?</v>
      </c>
    </row>
    <row r="5" spans="1:10" x14ac:dyDescent="0.2">
      <c r="A5" s="83" t="s">
        <v>42</v>
      </c>
      <c r="B5" s="73" t="s">
        <v>43</v>
      </c>
      <c r="C5" s="63" t="s">
        <v>28</v>
      </c>
      <c r="D5" s="70" t="e">
        <f ca="1">[1]!BexGetData("DP_1","99O1PC6958DN44NJJNLMAOO3Y","CSDDA1")</f>
        <v>#NAME?</v>
      </c>
      <c r="E5" s="70" t="e">
        <f ca="1">[1]!BexGetData("DP_1","99O1PC6958DN44NJJNLMKVMZ2","CSDDA1")</f>
        <v>#NAME?</v>
      </c>
      <c r="F5" s="70" t="e">
        <f ca="1">[1]!BexGetData("DP_1","99O1PC6958DN44NJJNLMV2LU6","CSDDA1")</f>
        <v>#NAME?</v>
      </c>
      <c r="G5" s="70" t="e">
        <f ca="1">[1]!BexGetData("DP_1","99O1PC6958DN44NJJNLN54B2M","CSDDA1")</f>
        <v>#NAME?</v>
      </c>
      <c r="H5" s="71" t="e">
        <f ca="1">[1]!BexGetData("DP_1","99O1PC6958DN44NJJNLNF60B2","CSDDA1")</f>
        <v>#NAME?</v>
      </c>
      <c r="I5" s="74" t="e">
        <f ca="1">[1]!BexGetData("DP_1","99O1PC6958DN44NKJ6WTU2JNS","CSDDA1")</f>
        <v>#NAME?</v>
      </c>
      <c r="J5" s="70" t="e">
        <f ca="1">[1]!BexGetData("DP_1","99O1PC6958DN44NKJ6WU5OFM0","CSDDA1")</f>
        <v>#NAME?</v>
      </c>
    </row>
    <row r="6" spans="1:10" x14ac:dyDescent="0.2">
      <c r="A6" s="84" t="s">
        <v>44</v>
      </c>
      <c r="B6" s="75" t="s">
        <v>45</v>
      </c>
      <c r="C6" s="63" t="s">
        <v>28</v>
      </c>
      <c r="D6" s="70" t="e">
        <f ca="1">[1]!BexGetData("DP_1","99O1PC6958DN44NJJNLMAOO3Y","CSDDA11")</f>
        <v>#NAME?</v>
      </c>
      <c r="E6" s="70" t="e">
        <f ca="1">[1]!BexGetData("DP_1","99O1PC6958DN44NJJNLMKVMZ2","CSDDA11")</f>
        <v>#NAME?</v>
      </c>
      <c r="F6" s="70" t="e">
        <f ca="1">[1]!BexGetData("DP_1","99O1PC6958DN44NJJNLMV2LU6","CSDDA11")</f>
        <v>#NAME?</v>
      </c>
      <c r="G6" s="70" t="e">
        <f ca="1">[1]!BexGetData("DP_1","99O1PC6958DN44NJJNLN54B2M","CSDDA11")</f>
        <v>#NAME?</v>
      </c>
      <c r="H6" s="71" t="e">
        <f ca="1">[1]!BexGetData("DP_1","99O1PC6958DN44NJJNLNF60B2","CSDDA11")</f>
        <v>#NAME?</v>
      </c>
      <c r="I6" s="74" t="e">
        <f ca="1">[1]!BexGetData("DP_1","99O1PC6958DN44NKJ6WTU2JNS","CSDDA11")</f>
        <v>#NAME?</v>
      </c>
      <c r="J6" s="70" t="e">
        <f ca="1">[1]!BexGetData("DP_1","99O1PC6958DN44NKJ6WU5OFM0","CSDDA11")</f>
        <v>#NAME?</v>
      </c>
    </row>
    <row r="7" spans="1:10" x14ac:dyDescent="0.2">
      <c r="A7" s="85" t="s">
        <v>46</v>
      </c>
      <c r="B7" s="75" t="s">
        <v>47</v>
      </c>
      <c r="C7" s="63" t="s">
        <v>28</v>
      </c>
      <c r="D7" s="70" t="e">
        <f ca="1">[1]!BexGetData("DP_1","99O1PC6958DN44NJJNLMAOO3Y","CSDDA111")</f>
        <v>#NAME?</v>
      </c>
      <c r="E7" s="70" t="e">
        <f ca="1">[1]!BexGetData("DP_1","99O1PC6958DN44NJJNLMKVMZ2","CSDDA111")</f>
        <v>#NAME?</v>
      </c>
      <c r="F7" s="70" t="e">
        <f ca="1">[1]!BexGetData("DP_1","99O1PC6958DN44NJJNLMV2LU6","CSDDA111")</f>
        <v>#NAME?</v>
      </c>
      <c r="G7" s="70" t="e">
        <f ca="1">[1]!BexGetData("DP_1","99O1PC6958DN44NJJNLN54B2M","CSDDA111")</f>
        <v>#NAME?</v>
      </c>
      <c r="H7" s="71" t="e">
        <f ca="1">[1]!BexGetData("DP_1","99O1PC6958DN44NJJNLNF60B2","CSDDA111")</f>
        <v>#NAME?</v>
      </c>
      <c r="I7" s="74" t="e">
        <f ca="1">[1]!BexGetData("DP_1","99O1PC6958DN44NKJ6WTU2JNS","CSDDA111")</f>
        <v>#NAME?</v>
      </c>
      <c r="J7" s="70" t="e">
        <f ca="1">[1]!BexGetData("DP_1","99O1PC6958DN44NKJ6WU5OFM0","CSDDA111")</f>
        <v>#NAME?</v>
      </c>
    </row>
    <row r="8" spans="1:10" x14ac:dyDescent="0.2">
      <c r="A8" s="86" t="s">
        <v>48</v>
      </c>
      <c r="B8" s="75" t="s">
        <v>49</v>
      </c>
      <c r="C8" s="63" t="s">
        <v>50</v>
      </c>
      <c r="D8" s="70" t="e">
        <f ca="1">[1]!BexGetData("DP_1","99O1PC6958DN44NJJNLMAOO3Y","10000002101001")</f>
        <v>#NAME?</v>
      </c>
      <c r="E8" s="70" t="e">
        <f ca="1">[1]!BexGetData("DP_1","99O1PC6958DN44NJJNLMKVMZ2","10000002101001")</f>
        <v>#NAME?</v>
      </c>
      <c r="F8" s="70" t="e">
        <f ca="1">[1]!BexGetData("DP_1","99O1PC6958DN44NJJNLMV2LU6","10000002101001")</f>
        <v>#NAME?</v>
      </c>
      <c r="G8" s="70" t="e">
        <f ca="1">[1]!BexGetData("DP_1","99O1PC6958DN44NJJNLN54B2M","10000002101001")</f>
        <v>#NAME?</v>
      </c>
      <c r="H8" s="71" t="e">
        <f ca="1">[1]!BexGetData("DP_1","99O1PC6958DN44NJJNLNF60B2","10000002101001")</f>
        <v>#NAME?</v>
      </c>
      <c r="I8" s="74" t="e">
        <f ca="1">[1]!BexGetData("DP_1","99O1PC6958DN44NKJ6WTU2JNS","10000002101001")</f>
        <v>#NAME?</v>
      </c>
      <c r="J8" s="70" t="e">
        <f ca="1">[1]!BexGetData("DP_1","99O1PC6958DN44NKJ6WU5OFM0","10000002101001")</f>
        <v>#NAME?</v>
      </c>
    </row>
    <row r="9" spans="1:10" x14ac:dyDescent="0.2">
      <c r="A9" s="83" t="s">
        <v>51</v>
      </c>
      <c r="B9" s="73" t="s">
        <v>52</v>
      </c>
      <c r="C9" s="63" t="s">
        <v>28</v>
      </c>
      <c r="D9" s="70" t="e">
        <f ca="1">[1]!BexGetData("DP_1","99O1PC6958DN44NJJNLMAOO3Y","CSDDA2")</f>
        <v>#NAME?</v>
      </c>
      <c r="E9" s="70" t="e">
        <f ca="1">[1]!BexGetData("DP_1","99O1PC6958DN44NJJNLMKVMZ2","CSDDA2")</f>
        <v>#NAME?</v>
      </c>
      <c r="F9" s="76" t="e">
        <f ca="1">[1]!BexGetData("DP_1","99O1PC6958DN44NJJNLMV2LU6","CSDDA2")</f>
        <v>#NAME?</v>
      </c>
      <c r="G9" s="70" t="e">
        <f ca="1">[1]!BexGetData("DP_1","99O1PC6958DN44NJJNLN54B2M","CSDDA2")</f>
        <v>#NAME?</v>
      </c>
      <c r="H9" s="71" t="e">
        <f ca="1">[1]!BexGetData("DP_1","99O1PC6958DN44NJJNLNF60B2","CSDDA2")</f>
        <v>#NAME?</v>
      </c>
      <c r="I9" s="74" t="e">
        <f ca="1">[1]!BexGetData("DP_1","99O1PC6958DN44NKJ6WTU2JNS","CSDDA2")</f>
        <v>#NAME?</v>
      </c>
      <c r="J9" s="70" t="e">
        <f ca="1">[1]!BexGetData("DP_1","99O1PC6958DN44NKJ6WU5OFM0","CSDDA2")</f>
        <v>#NAME?</v>
      </c>
    </row>
    <row r="10" spans="1:10" x14ac:dyDescent="0.2">
      <c r="A10" s="84" t="s">
        <v>44</v>
      </c>
      <c r="B10" s="75" t="s">
        <v>53</v>
      </c>
      <c r="C10" s="63" t="s">
        <v>28</v>
      </c>
      <c r="D10" s="70" t="e">
        <f ca="1">[1]!BexGetData("DP_1","99O1PC6958DN44NJJNLMAOO3Y","CSDDA21")</f>
        <v>#NAME?</v>
      </c>
      <c r="E10" s="70" t="e">
        <f ca="1">[1]!BexGetData("DP_1","99O1PC6958DN44NJJNLMKVMZ2","CSDDA21")</f>
        <v>#NAME?</v>
      </c>
      <c r="F10" s="76" t="e">
        <f ca="1">[1]!BexGetData("DP_1","99O1PC6958DN44NJJNLMV2LU6","CSDDA21")</f>
        <v>#NAME?</v>
      </c>
      <c r="G10" s="70" t="e">
        <f ca="1">[1]!BexGetData("DP_1","99O1PC6958DN44NJJNLN54B2M","CSDDA21")</f>
        <v>#NAME?</v>
      </c>
      <c r="H10" s="71" t="e">
        <f ca="1">[1]!BexGetData("DP_1","99O1PC6958DN44NJJNLNF60B2","CSDDA21")</f>
        <v>#NAME?</v>
      </c>
      <c r="I10" s="74" t="e">
        <f ca="1">[1]!BexGetData("DP_1","99O1PC6958DN44NKJ6WTU2JNS","CSDDA21")</f>
        <v>#NAME?</v>
      </c>
      <c r="J10" s="70" t="e">
        <f ca="1">[1]!BexGetData("DP_1","99O1PC6958DN44NKJ6WU5OFM0","CSDDA21")</f>
        <v>#NAME?</v>
      </c>
    </row>
    <row r="11" spans="1:10" x14ac:dyDescent="0.2">
      <c r="A11" s="85" t="s">
        <v>46</v>
      </c>
      <c r="B11" s="75" t="s">
        <v>54</v>
      </c>
      <c r="C11" s="63" t="s">
        <v>28</v>
      </c>
      <c r="D11" s="70" t="e">
        <f ca="1">[1]!BexGetData("DP_1","99O1PC6958DN44NJJNLMAOO3Y","CSDDA211")</f>
        <v>#NAME?</v>
      </c>
      <c r="E11" s="70" t="e">
        <f ca="1">[1]!BexGetData("DP_1","99O1PC6958DN44NJJNLMKVMZ2","CSDDA211")</f>
        <v>#NAME?</v>
      </c>
      <c r="F11" s="76" t="e">
        <f ca="1">[1]!BexGetData("DP_1","99O1PC6958DN44NJJNLMV2LU6","CSDDA211")</f>
        <v>#NAME?</v>
      </c>
      <c r="G11" s="70" t="e">
        <f ca="1">[1]!BexGetData("DP_1","99O1PC6958DN44NJJNLN54B2M","CSDDA211")</f>
        <v>#NAME?</v>
      </c>
      <c r="H11" s="71" t="e">
        <f ca="1">[1]!BexGetData("DP_1","99O1PC6958DN44NJJNLNF60B2","CSDDA211")</f>
        <v>#NAME?</v>
      </c>
      <c r="I11" s="74" t="e">
        <f ca="1">[1]!BexGetData("DP_1","99O1PC6958DN44NKJ6WTU2JNS","CSDDA211")</f>
        <v>#NAME?</v>
      </c>
      <c r="J11" s="70" t="e">
        <f ca="1">[1]!BexGetData("DP_1","99O1PC6958DN44NKJ6WU5OFM0","CSDDA211")</f>
        <v>#NAME?</v>
      </c>
    </row>
    <row r="12" spans="1:10" x14ac:dyDescent="0.2">
      <c r="A12" s="86" t="s">
        <v>55</v>
      </c>
      <c r="B12" s="75" t="s">
        <v>56</v>
      </c>
      <c r="C12" s="63" t="s">
        <v>57</v>
      </c>
      <c r="D12" s="70" t="e">
        <f ca="1">[1]!BexGetData("DP_1","99O1PC6958DN44NJJNLMAOO3Y","10000002201001")</f>
        <v>#NAME?</v>
      </c>
      <c r="E12" s="70" t="e">
        <f ca="1">[1]!BexGetData("DP_1","99O1PC6958DN44NJJNLMKVMZ2","10000002201001")</f>
        <v>#NAME?</v>
      </c>
      <c r="F12" s="76" t="e">
        <f ca="1">[1]!BexGetData("DP_1","99O1PC6958DN44NJJNLMV2LU6","10000002201001")</f>
        <v>#NAME?</v>
      </c>
      <c r="G12" s="70" t="e">
        <f ca="1">[1]!BexGetData("DP_1","99O1PC6958DN44NJJNLN54B2M","10000002201001")</f>
        <v>#NAME?</v>
      </c>
      <c r="H12" s="71" t="e">
        <f ca="1">[1]!BexGetData("DP_1","99O1PC6958DN44NJJNLNF60B2","10000002201001")</f>
        <v>#NAME?</v>
      </c>
      <c r="I12" s="74" t="e">
        <f ca="1">[1]!BexGetData("DP_1","99O1PC6958DN44NKJ6WTU2JNS","10000002201001")</f>
        <v>#NAME?</v>
      </c>
      <c r="J12" s="70" t="e">
        <f ca="1">[1]!BexGetData("DP_1","99O1PC6958DN44NKJ6WU5OFM0","10000002201001")</f>
        <v>#NAME?</v>
      </c>
    </row>
    <row r="13" spans="1:10" x14ac:dyDescent="0.2">
      <c r="A13" s="83" t="s">
        <v>58</v>
      </c>
      <c r="B13" s="73" t="s">
        <v>59</v>
      </c>
      <c r="C13" s="63" t="s">
        <v>28</v>
      </c>
      <c r="D13" s="69" t="e">
        <f ca="1">[1]!BexGetData("DP_1","99O1PC6958DN44NJJNLMAOO3Y","CSDDA3")</f>
        <v>#NAME?</v>
      </c>
      <c r="E13" s="70" t="e">
        <f ca="1">[1]!BexGetData("DP_1","99O1PC6958DN44NJJNLMKVMZ2","CSDDA3")</f>
        <v>#NAME?</v>
      </c>
      <c r="F13" s="70" t="e">
        <f ca="1">[1]!BexGetData("DP_1","99O1PC6958DN44NJJNLMV2LU6","CSDDA3")</f>
        <v>#NAME?</v>
      </c>
      <c r="G13" s="70" t="e">
        <f ca="1">[1]!BexGetData("DP_1","99O1PC6958DN44NJJNLN54B2M","CSDDA3")</f>
        <v>#NAME?</v>
      </c>
      <c r="H13" s="71" t="e">
        <f ca="1">[1]!BexGetData("DP_1","99O1PC6958DN44NJJNLNF60B2","CSDDA3")</f>
        <v>#NAME?</v>
      </c>
      <c r="I13" s="69" t="e">
        <f ca="1">[1]!BexGetData("DP_1","99O1PC6958DN44NKJ6WTU2JNS","CSDDA3")</f>
        <v>#NAME?</v>
      </c>
      <c r="J13" s="69" t="e">
        <f ca="1">[1]!BexGetData("DP_1","99O1PC6958DN44NKJ6WU5OFM0","CSDDA3")</f>
        <v>#NAME?</v>
      </c>
    </row>
    <row r="14" spans="1:10" x14ac:dyDescent="0.2">
      <c r="A14" s="84" t="s">
        <v>60</v>
      </c>
      <c r="B14" s="75" t="s">
        <v>61</v>
      </c>
      <c r="C14" s="63" t="s">
        <v>28</v>
      </c>
      <c r="D14" s="69" t="e">
        <f ca="1">[1]!BexGetData("DP_1","99O1PC6958DN44NJJNLMAOO3Y","CSDDA31")</f>
        <v>#NAME?</v>
      </c>
      <c r="E14" s="70" t="e">
        <f ca="1">[1]!BexGetData("DP_1","99O1PC6958DN44NJJNLMKVMZ2","CSDDA31")</f>
        <v>#NAME?</v>
      </c>
      <c r="F14" s="70" t="e">
        <f ca="1">[1]!BexGetData("DP_1","99O1PC6958DN44NJJNLMV2LU6","CSDDA31")</f>
        <v>#NAME?</v>
      </c>
      <c r="G14" s="70" t="e">
        <f ca="1">[1]!BexGetData("DP_1","99O1PC6958DN44NJJNLN54B2M","CSDDA31")</f>
        <v>#NAME?</v>
      </c>
      <c r="H14" s="71" t="e">
        <f ca="1">[1]!BexGetData("DP_1","99O1PC6958DN44NJJNLNF60B2","CSDDA31")</f>
        <v>#NAME?</v>
      </c>
      <c r="I14" s="69" t="e">
        <f ca="1">[1]!BexGetData("DP_1","99O1PC6958DN44NKJ6WTU2JNS","CSDDA31")</f>
        <v>#NAME?</v>
      </c>
      <c r="J14" s="69" t="e">
        <f ca="1">[1]!BexGetData("DP_1","99O1PC6958DN44NKJ6WU5OFM0","CSDDA31")</f>
        <v>#NAME?</v>
      </c>
    </row>
    <row r="15" spans="1:10" x14ac:dyDescent="0.2">
      <c r="A15" s="85" t="s">
        <v>62</v>
      </c>
      <c r="B15" s="75" t="s">
        <v>63</v>
      </c>
      <c r="C15" s="63" t="s">
        <v>28</v>
      </c>
      <c r="D15" s="69" t="e">
        <f ca="1">[1]!BexGetData("DP_1","99O1PC6958DN44NJJNLMAOO3Y","CSDDA311")</f>
        <v>#NAME?</v>
      </c>
      <c r="E15" s="70" t="e">
        <f ca="1">[1]!BexGetData("DP_1","99O1PC6958DN44NJJNLMKVMZ2","CSDDA311")</f>
        <v>#NAME?</v>
      </c>
      <c r="F15" s="70" t="e">
        <f ca="1">[1]!BexGetData("DP_1","99O1PC6958DN44NJJNLMV2LU6","CSDDA311")</f>
        <v>#NAME?</v>
      </c>
      <c r="G15" s="70" t="e">
        <f ca="1">[1]!BexGetData("DP_1","99O1PC6958DN44NJJNLN54B2M","CSDDA311")</f>
        <v>#NAME?</v>
      </c>
      <c r="H15" s="71" t="e">
        <f ca="1">[1]!BexGetData("DP_1","99O1PC6958DN44NJJNLNF60B2","CSDDA311")</f>
        <v>#NAME?</v>
      </c>
      <c r="I15" s="69" t="e">
        <f ca="1">[1]!BexGetData("DP_1","99O1PC6958DN44NKJ6WTU2JNS","CSDDA311")</f>
        <v>#NAME?</v>
      </c>
      <c r="J15" s="69" t="e">
        <f ca="1">[1]!BexGetData("DP_1","99O1PC6958DN44NKJ6WU5OFM0","CSDDA311")</f>
        <v>#NAME?</v>
      </c>
    </row>
    <row r="16" spans="1:10" x14ac:dyDescent="0.2">
      <c r="A16" s="86" t="s">
        <v>64</v>
      </c>
      <c r="B16" s="75" t="s">
        <v>65</v>
      </c>
      <c r="C16" s="63" t="s">
        <v>66</v>
      </c>
      <c r="D16" s="70" t="e">
        <f ca="1">[1]!BexGetData("DP_1","99O1PC6958DN44NJJNLMAOO3Y","10000002102001")</f>
        <v>#NAME?</v>
      </c>
      <c r="E16" s="70" t="e">
        <f ca="1">[1]!BexGetData("DP_1","99O1PC6958DN44NJJNLMKVMZ2","10000002102001")</f>
        <v>#NAME?</v>
      </c>
      <c r="F16" s="70" t="e">
        <f ca="1">[1]!BexGetData("DP_1","99O1PC6958DN44NJJNLMV2LU6","10000002102001")</f>
        <v>#NAME?</v>
      </c>
      <c r="G16" s="70" t="e">
        <f ca="1">[1]!BexGetData("DP_1","99O1PC6958DN44NJJNLN54B2M","10000002102001")</f>
        <v>#NAME?</v>
      </c>
      <c r="H16" s="71" t="e">
        <f ca="1">[1]!BexGetData("DP_1","99O1PC6958DN44NJJNLNF60B2","10000002102001")</f>
        <v>#NAME?</v>
      </c>
      <c r="I16" s="74" t="e">
        <f ca="1">[1]!BexGetData("DP_1","99O1PC6958DN44NKJ6WTU2JNS","10000002102001")</f>
        <v>#NAME?</v>
      </c>
      <c r="J16" s="70" t="e">
        <f ca="1">[1]!BexGetData("DP_1","99O1PC6958DN44NKJ6WU5OFM0","10000002102001")</f>
        <v>#NAME?</v>
      </c>
    </row>
    <row r="17" spans="1:10" x14ac:dyDescent="0.2">
      <c r="A17" s="86" t="s">
        <v>67</v>
      </c>
      <c r="B17" s="75" t="s">
        <v>68</v>
      </c>
      <c r="C17" s="63" t="s">
        <v>69</v>
      </c>
      <c r="D17" s="70" t="e">
        <f ca="1">[1]!BexGetData("DP_1","99O1PC6958DN44NJJNLMAOO3Y","10000002102002")</f>
        <v>#NAME?</v>
      </c>
      <c r="E17" s="70" t="e">
        <f ca="1">[1]!BexGetData("DP_1","99O1PC6958DN44NJJNLMKVMZ2","10000002102002")</f>
        <v>#NAME?</v>
      </c>
      <c r="F17" s="70" t="e">
        <f ca="1">[1]!BexGetData("DP_1","99O1PC6958DN44NJJNLMV2LU6","10000002102002")</f>
        <v>#NAME?</v>
      </c>
      <c r="G17" s="70" t="e">
        <f ca="1">[1]!BexGetData("DP_1","99O1PC6958DN44NJJNLN54B2M","10000002102002")</f>
        <v>#NAME?</v>
      </c>
      <c r="H17" s="71" t="e">
        <f ca="1">[1]!BexGetData("DP_1","99O1PC6958DN44NJJNLNF60B2","10000002102002")</f>
        <v>#NAME?</v>
      </c>
      <c r="I17" s="74" t="e">
        <f ca="1">[1]!BexGetData("DP_1","99O1PC6958DN44NKJ6WTU2JNS","10000002102002")</f>
        <v>#NAME?</v>
      </c>
      <c r="J17" s="70" t="e">
        <f ca="1">[1]!BexGetData("DP_1","99O1PC6958DN44NKJ6WU5OFM0","10000002102002")</f>
        <v>#NAME?</v>
      </c>
    </row>
    <row r="18" spans="1:10" x14ac:dyDescent="0.2">
      <c r="A18" s="86" t="s">
        <v>70</v>
      </c>
      <c r="B18" s="75" t="s">
        <v>71</v>
      </c>
      <c r="C18" s="63" t="s">
        <v>72</v>
      </c>
      <c r="D18" s="70" t="e">
        <f ca="1">[1]!BexGetData("DP_1","99O1PC6958DN44NJJNLMAOO3Y","10000002102003")</f>
        <v>#NAME?</v>
      </c>
      <c r="E18" s="70" t="e">
        <f ca="1">[1]!BexGetData("DP_1","99O1PC6958DN44NJJNLMKVMZ2","10000002102003")</f>
        <v>#NAME?</v>
      </c>
      <c r="F18" s="70" t="e">
        <f ca="1">[1]!BexGetData("DP_1","99O1PC6958DN44NJJNLMV2LU6","10000002102003")</f>
        <v>#NAME?</v>
      </c>
      <c r="G18" s="70" t="e">
        <f ca="1">[1]!BexGetData("DP_1","99O1PC6958DN44NJJNLN54B2M","10000002102003")</f>
        <v>#NAME?</v>
      </c>
      <c r="H18" s="71" t="e">
        <f ca="1">[1]!BexGetData("DP_1","99O1PC6958DN44NJJNLNF60B2","10000002102003")</f>
        <v>#NAME?</v>
      </c>
      <c r="I18" s="74" t="e">
        <f ca="1">[1]!BexGetData("DP_1","99O1PC6958DN44NKJ6WTU2JNS","10000002102003")</f>
        <v>#NAME?</v>
      </c>
      <c r="J18" s="70" t="e">
        <f ca="1">[1]!BexGetData("DP_1","99O1PC6958DN44NKJ6WU5OFM0","10000002102003")</f>
        <v>#NAME?</v>
      </c>
    </row>
    <row r="19" spans="1:10" x14ac:dyDescent="0.2">
      <c r="A19" s="86" t="s">
        <v>73</v>
      </c>
      <c r="B19" s="75" t="s">
        <v>74</v>
      </c>
      <c r="C19" s="63" t="s">
        <v>75</v>
      </c>
      <c r="D19" s="70" t="e">
        <f ca="1">[1]!BexGetData("DP_1","99O1PC6958DN44NJJNLMAOO3Y","10000002102004")</f>
        <v>#NAME?</v>
      </c>
      <c r="E19" s="70" t="e">
        <f ca="1">[1]!BexGetData("DP_1","99O1PC6958DN44NJJNLMKVMZ2","10000002102004")</f>
        <v>#NAME?</v>
      </c>
      <c r="F19" s="70" t="e">
        <f ca="1">[1]!BexGetData("DP_1","99O1PC6958DN44NJJNLMV2LU6","10000002102004")</f>
        <v>#NAME?</v>
      </c>
      <c r="G19" s="70" t="e">
        <f ca="1">[1]!BexGetData("DP_1","99O1PC6958DN44NJJNLN54B2M","10000002102004")</f>
        <v>#NAME?</v>
      </c>
      <c r="H19" s="71" t="e">
        <f ca="1">[1]!BexGetData("DP_1","99O1PC6958DN44NJJNLNF60B2","10000002102004")</f>
        <v>#NAME?</v>
      </c>
      <c r="I19" s="74" t="e">
        <f ca="1">[1]!BexGetData("DP_1","99O1PC6958DN44NKJ6WTU2JNS","10000002102004")</f>
        <v>#NAME?</v>
      </c>
      <c r="J19" s="70" t="e">
        <f ca="1">[1]!BexGetData("DP_1","99O1PC6958DN44NKJ6WU5OFM0","10000002102004")</f>
        <v>#NAME?</v>
      </c>
    </row>
    <row r="20" spans="1:10" x14ac:dyDescent="0.2">
      <c r="A20" s="86" t="s">
        <v>76</v>
      </c>
      <c r="B20" s="75" t="s">
        <v>77</v>
      </c>
      <c r="C20" s="63" t="s">
        <v>78</v>
      </c>
      <c r="D20" s="77" t="e">
        <f ca="1">[1]!BexGetData("DP_1","99O1PC6958DN44NJJNLMAOO3Y","10000002102006")</f>
        <v>#NAME?</v>
      </c>
      <c r="E20" s="76" t="e">
        <f ca="1">[1]!BexGetData("DP_1","99O1PC6958DN44NJJNLMKVMZ2","10000002102006")</f>
        <v>#NAME?</v>
      </c>
      <c r="F20" s="76" t="e">
        <f ca="1">[1]!BexGetData("DP_1","99O1PC6958DN44NJJNLMV2LU6","10000002102006")</f>
        <v>#NAME?</v>
      </c>
      <c r="G20" s="76" t="e">
        <f ca="1">[1]!BexGetData("DP_1","99O1PC6958DN44NJJNLN54B2M","10000002102006")</f>
        <v>#NAME?</v>
      </c>
      <c r="H20" s="71" t="e">
        <f ca="1">[1]!BexGetData("DP_1","99O1PC6958DN44NJJNLNF60B2","10000002102006")</f>
        <v>#NAME?</v>
      </c>
      <c r="I20" s="78" t="e">
        <f ca="1">[1]!BexGetData("DP_1","99O1PC6958DN44NKJ6WTU2JNS","10000002102006")</f>
        <v>#NAME?</v>
      </c>
      <c r="J20" s="77" t="e">
        <f ca="1">[1]!BexGetData("DP_1","99O1PC6958DN44NKJ6WU5OFM0","10000002102006")</f>
        <v>#NAME?</v>
      </c>
    </row>
    <row r="21" spans="1:10" x14ac:dyDescent="0.2">
      <c r="A21" s="86" t="s">
        <v>79</v>
      </c>
      <c r="B21" s="75" t="s">
        <v>80</v>
      </c>
      <c r="C21" s="63" t="s">
        <v>81</v>
      </c>
      <c r="D21" s="76" t="e">
        <f ca="1">[1]!BexGetData("DP_1","99O1PC6958DN44NJJNLMAOO3Y","10000002103001")</f>
        <v>#NAME?</v>
      </c>
      <c r="E21" s="76" t="e">
        <f ca="1">[1]!BexGetData("DP_1","99O1PC6958DN44NJJNLMKVMZ2","10000002103001")</f>
        <v>#NAME?</v>
      </c>
      <c r="F21" s="76" t="e">
        <f ca="1">[1]!BexGetData("DP_1","99O1PC6958DN44NJJNLMV2LU6","10000002103001")</f>
        <v>#NAME?</v>
      </c>
      <c r="G21" s="76" t="e">
        <f ca="1">[1]!BexGetData("DP_1","99O1PC6958DN44NJJNLN54B2M","10000002103001")</f>
        <v>#NAME?</v>
      </c>
      <c r="H21" s="71" t="e">
        <f ca="1">[1]!BexGetData("DP_1","99O1PC6958DN44NJJNLNF60B2","10000002103001")</f>
        <v>#NAME?</v>
      </c>
      <c r="I21" s="78" t="e">
        <f ca="1">[1]!BexGetData("DP_1","99O1PC6958DN44NKJ6WTU2JNS","10000002103001")</f>
        <v>#NAME?</v>
      </c>
      <c r="J21" s="76" t="e">
        <f ca="1">[1]!BexGetData("DP_1","99O1PC6958DN44NKJ6WU5OFM0","10000002103001")</f>
        <v>#NAME?</v>
      </c>
    </row>
    <row r="22" spans="1:10" x14ac:dyDescent="0.2">
      <c r="A22" s="86" t="s">
        <v>82</v>
      </c>
      <c r="B22" s="75" t="s">
        <v>83</v>
      </c>
      <c r="C22" s="63" t="s">
        <v>84</v>
      </c>
      <c r="D22" s="70" t="e">
        <f ca="1">[1]!BexGetData("DP_1","99O1PC6958DN44NJJNLMAOO3Y","10000002103002")</f>
        <v>#NAME?</v>
      </c>
      <c r="E22" s="70" t="e">
        <f ca="1">[1]!BexGetData("DP_1","99O1PC6958DN44NJJNLMKVMZ2","10000002103002")</f>
        <v>#NAME?</v>
      </c>
      <c r="F22" s="70" t="e">
        <f ca="1">[1]!BexGetData("DP_1","99O1PC6958DN44NJJNLMV2LU6","10000002103002")</f>
        <v>#NAME?</v>
      </c>
      <c r="G22" s="70" t="e">
        <f ca="1">[1]!BexGetData("DP_1","99O1PC6958DN44NJJNLN54B2M","10000002103002")</f>
        <v>#NAME?</v>
      </c>
      <c r="H22" s="71" t="e">
        <f ca="1">[1]!BexGetData("DP_1","99O1PC6958DN44NJJNLNF60B2","10000002103002")</f>
        <v>#NAME?</v>
      </c>
      <c r="I22" s="74" t="e">
        <f ca="1">[1]!BexGetData("DP_1","99O1PC6958DN44NKJ6WTU2JNS","10000002103002")</f>
        <v>#NAME?</v>
      </c>
      <c r="J22" s="70" t="e">
        <f ca="1">[1]!BexGetData("DP_1","99O1PC6958DN44NKJ6WU5OFM0","10000002103002")</f>
        <v>#NAME?</v>
      </c>
    </row>
    <row r="23" spans="1:10" x14ac:dyDescent="0.2">
      <c r="A23" s="86" t="s">
        <v>85</v>
      </c>
      <c r="B23" s="75" t="s">
        <v>86</v>
      </c>
      <c r="C23" s="63" t="s">
        <v>87</v>
      </c>
      <c r="D23" s="76" t="e">
        <f ca="1">[1]!BexGetData("DP_1","99O1PC6958DN44NJJNLMAOO3Y","10000002103006")</f>
        <v>#NAME?</v>
      </c>
      <c r="E23" s="76" t="e">
        <f ca="1">[1]!BexGetData("DP_1","99O1PC6958DN44NJJNLMKVMZ2","10000002103006")</f>
        <v>#NAME?</v>
      </c>
      <c r="F23" s="76" t="e">
        <f ca="1">[1]!BexGetData("DP_1","99O1PC6958DN44NJJNLMV2LU6","10000002103006")</f>
        <v>#NAME?</v>
      </c>
      <c r="G23" s="76" t="e">
        <f ca="1">[1]!BexGetData("DP_1","99O1PC6958DN44NJJNLN54B2M","10000002103006")</f>
        <v>#NAME?</v>
      </c>
      <c r="H23" s="71" t="e">
        <f ca="1">[1]!BexGetData("DP_1","99O1PC6958DN44NJJNLNF60B2","10000002103006")</f>
        <v>#NAME?</v>
      </c>
      <c r="I23" s="78" t="e">
        <f ca="1">[1]!BexGetData("DP_1","99O1PC6958DN44NKJ6WTU2JNS","10000002103006")</f>
        <v>#NAME?</v>
      </c>
      <c r="J23" s="76" t="e">
        <f ca="1">[1]!BexGetData("DP_1","99O1PC6958DN44NKJ6WU5OFM0","10000002103006")</f>
        <v>#NAME?</v>
      </c>
    </row>
    <row r="24" spans="1:10" x14ac:dyDescent="0.2">
      <c r="A24" s="86" t="s">
        <v>88</v>
      </c>
      <c r="B24" s="75" t="s">
        <v>89</v>
      </c>
      <c r="C24" s="63" t="s">
        <v>90</v>
      </c>
      <c r="D24" s="76" t="e">
        <f ca="1">[1]!BexGetData("DP_1","99O1PC6958DN44NJJNLMAOO3Y","10000002103010")</f>
        <v>#NAME?</v>
      </c>
      <c r="E24" s="70" t="e">
        <f ca="1">[1]!BexGetData("DP_1","99O1PC6958DN44NJJNLMKVMZ2","10000002103010")</f>
        <v>#NAME?</v>
      </c>
      <c r="F24" s="70" t="e">
        <f ca="1">[1]!BexGetData("DP_1","99O1PC6958DN44NJJNLMV2LU6","10000002103010")</f>
        <v>#NAME?</v>
      </c>
      <c r="G24" s="70" t="e">
        <f ca="1">[1]!BexGetData("DP_1","99O1PC6958DN44NJJNLN54B2M","10000002103010")</f>
        <v>#NAME?</v>
      </c>
      <c r="H24" s="71" t="e">
        <f ca="1">[1]!BexGetData("DP_1","99O1PC6958DN44NJJNLNF60B2","10000002103010")</f>
        <v>#NAME?</v>
      </c>
      <c r="I24" s="78" t="e">
        <f ca="1">[1]!BexGetData("DP_1","99O1PC6958DN44NKJ6WTU2JNS","10000002103010")</f>
        <v>#NAME?</v>
      </c>
      <c r="J24" s="70" t="e">
        <f ca="1">[1]!BexGetData("DP_1","99O1PC6958DN44NKJ6WU5OFM0","10000002103010")</f>
        <v>#NAME?</v>
      </c>
    </row>
    <row r="25" spans="1:10" x14ac:dyDescent="0.2">
      <c r="A25" s="86" t="s">
        <v>91</v>
      </c>
      <c r="B25" s="75" t="s">
        <v>92</v>
      </c>
      <c r="C25" s="63" t="s">
        <v>93</v>
      </c>
      <c r="D25" s="70" t="e">
        <f ca="1">[1]!BexGetData("DP_1","99O1PC6958DN44NJJNLMAOO3Y","10000002103011")</f>
        <v>#NAME?</v>
      </c>
      <c r="E25" s="70" t="e">
        <f ca="1">[1]!BexGetData("DP_1","99O1PC6958DN44NJJNLMKVMZ2","10000002103011")</f>
        <v>#NAME?</v>
      </c>
      <c r="F25" s="70" t="e">
        <f ca="1">[1]!BexGetData("DP_1","99O1PC6958DN44NJJNLMV2LU6","10000002103011")</f>
        <v>#NAME?</v>
      </c>
      <c r="G25" s="70" t="e">
        <f ca="1">[1]!BexGetData("DP_1","99O1PC6958DN44NJJNLN54B2M","10000002103011")</f>
        <v>#NAME?</v>
      </c>
      <c r="H25" s="71" t="e">
        <f ca="1">[1]!BexGetData("DP_1","99O1PC6958DN44NJJNLNF60B2","10000002103011")</f>
        <v>#NAME?</v>
      </c>
      <c r="I25" s="74" t="e">
        <f ca="1">[1]!BexGetData("DP_1","99O1PC6958DN44NKJ6WTU2JNS","10000002103011")</f>
        <v>#NAME?</v>
      </c>
      <c r="J25" s="70" t="e">
        <f ca="1">[1]!BexGetData("DP_1","99O1PC6958DN44NKJ6WU5OFM0","10000002103011")</f>
        <v>#NAME?</v>
      </c>
    </row>
    <row r="26" spans="1:10" x14ac:dyDescent="0.2">
      <c r="A26" s="86" t="s">
        <v>94</v>
      </c>
      <c r="B26" s="75" t="s">
        <v>95</v>
      </c>
      <c r="C26" s="63" t="s">
        <v>96</v>
      </c>
      <c r="D26" s="76" t="e">
        <f ca="1">[1]!BexGetData("DP_1","99O1PC6958DN44NJJNLMAOO3Y","10000002103012")</f>
        <v>#NAME?</v>
      </c>
      <c r="E26" s="70" t="e">
        <f ca="1">[1]!BexGetData("DP_1","99O1PC6958DN44NJJNLMKVMZ2","10000002103012")</f>
        <v>#NAME?</v>
      </c>
      <c r="F26" s="70" t="e">
        <f ca="1">[1]!BexGetData("DP_1","99O1PC6958DN44NJJNLMV2LU6","10000002103012")</f>
        <v>#NAME?</v>
      </c>
      <c r="G26" s="76" t="e">
        <f ca="1">[1]!BexGetData("DP_1","99O1PC6958DN44NJJNLN54B2M","10000002103012")</f>
        <v>#NAME?</v>
      </c>
      <c r="H26" s="71" t="e">
        <f ca="1">[1]!BexGetData("DP_1","99O1PC6958DN44NJJNLNF60B2","10000002103012")</f>
        <v>#NAME?</v>
      </c>
      <c r="I26" s="78" t="e">
        <f ca="1">[1]!BexGetData("DP_1","99O1PC6958DN44NKJ6WTU2JNS","10000002103012")</f>
        <v>#NAME?</v>
      </c>
      <c r="J26" s="76" t="e">
        <f ca="1">[1]!BexGetData("DP_1","99O1PC6958DN44NKJ6WU5OFM0","10000002103012")</f>
        <v>#NAME?</v>
      </c>
    </row>
    <row r="27" spans="1:10" x14ac:dyDescent="0.2">
      <c r="A27" s="86" t="s">
        <v>97</v>
      </c>
      <c r="B27" s="75" t="s">
        <v>98</v>
      </c>
      <c r="C27" s="63" t="s">
        <v>99</v>
      </c>
      <c r="D27" s="70" t="e">
        <f ca="1">[1]!BexGetData("DP_1","99O1PC6958DN44NJJNLMAOO3Y","10000002103013")</f>
        <v>#NAME?</v>
      </c>
      <c r="E27" s="70" t="e">
        <f ca="1">[1]!BexGetData("DP_1","99O1PC6958DN44NJJNLMKVMZ2","10000002103013")</f>
        <v>#NAME?</v>
      </c>
      <c r="F27" s="76" t="e">
        <f ca="1">[1]!BexGetData("DP_1","99O1PC6958DN44NJJNLMV2LU6","10000002103013")</f>
        <v>#NAME?</v>
      </c>
      <c r="G27" s="70" t="e">
        <f ca="1">[1]!BexGetData("DP_1","99O1PC6958DN44NJJNLN54B2M","10000002103013")</f>
        <v>#NAME?</v>
      </c>
      <c r="H27" s="71" t="e">
        <f ca="1">[1]!BexGetData("DP_1","99O1PC6958DN44NJJNLNF60B2","10000002103013")</f>
        <v>#NAME?</v>
      </c>
      <c r="I27" s="74" t="e">
        <f ca="1">[1]!BexGetData("DP_1","99O1PC6958DN44NKJ6WTU2JNS","10000002103013")</f>
        <v>#NAME?</v>
      </c>
      <c r="J27" s="70" t="e">
        <f ca="1">[1]!BexGetData("DP_1","99O1PC6958DN44NKJ6WU5OFM0","10000002103013")</f>
        <v>#NAME?</v>
      </c>
    </row>
    <row r="28" spans="1:10" x14ac:dyDescent="0.2">
      <c r="A28" s="86" t="s">
        <v>100</v>
      </c>
      <c r="B28" s="75" t="s">
        <v>101</v>
      </c>
      <c r="C28" s="63" t="s">
        <v>102</v>
      </c>
      <c r="D28" s="76" t="e">
        <f ca="1">[1]!BexGetData("DP_1","99O1PC6958DN44NJJNLMAOO3Y","10000002103014")</f>
        <v>#NAME?</v>
      </c>
      <c r="E28" s="76" t="e">
        <f ca="1">[1]!BexGetData("DP_1","99O1PC6958DN44NJJNLMKVMZ2","10000002103014")</f>
        <v>#NAME?</v>
      </c>
      <c r="F28" s="76" t="e">
        <f ca="1">[1]!BexGetData("DP_1","99O1PC6958DN44NJJNLMV2LU6","10000002103014")</f>
        <v>#NAME?</v>
      </c>
      <c r="G28" s="76" t="e">
        <f ca="1">[1]!BexGetData("DP_1","99O1PC6958DN44NJJNLN54B2M","10000002103014")</f>
        <v>#NAME?</v>
      </c>
      <c r="H28" s="71" t="e">
        <f ca="1">[1]!BexGetData("DP_1","99O1PC6958DN44NJJNLNF60B2","10000002103014")</f>
        <v>#NAME?</v>
      </c>
      <c r="I28" s="78" t="e">
        <f ca="1">[1]!BexGetData("DP_1","99O1PC6958DN44NKJ6WTU2JNS","10000002103014")</f>
        <v>#NAME?</v>
      </c>
      <c r="J28" s="76" t="e">
        <f ca="1">[1]!BexGetData("DP_1","99O1PC6958DN44NKJ6WU5OFM0","10000002103014")</f>
        <v>#NAME?</v>
      </c>
    </row>
    <row r="29" spans="1:10" x14ac:dyDescent="0.2">
      <c r="A29" s="86" t="s">
        <v>103</v>
      </c>
      <c r="B29" s="75" t="s">
        <v>104</v>
      </c>
      <c r="C29" s="63" t="s">
        <v>105</v>
      </c>
      <c r="D29" s="70" t="e">
        <f ca="1">[1]!BexGetData("DP_1","99O1PC6958DN44NJJNLMAOO3Y","10000002103017")</f>
        <v>#NAME?</v>
      </c>
      <c r="E29" s="70" t="e">
        <f ca="1">[1]!BexGetData("DP_1","99O1PC6958DN44NJJNLMKVMZ2","10000002103017")</f>
        <v>#NAME?</v>
      </c>
      <c r="F29" s="70" t="e">
        <f ca="1">[1]!BexGetData("DP_1","99O1PC6958DN44NJJNLMV2LU6","10000002103017")</f>
        <v>#NAME?</v>
      </c>
      <c r="G29" s="70" t="e">
        <f ca="1">[1]!BexGetData("DP_1","99O1PC6958DN44NJJNLN54B2M","10000002103017")</f>
        <v>#NAME?</v>
      </c>
      <c r="H29" s="71" t="e">
        <f ca="1">[1]!BexGetData("DP_1","99O1PC6958DN44NJJNLNF60B2","10000002103017")</f>
        <v>#NAME?</v>
      </c>
      <c r="I29" s="74" t="e">
        <f ca="1">[1]!BexGetData("DP_1","99O1PC6958DN44NKJ6WTU2JNS","10000002103017")</f>
        <v>#NAME?</v>
      </c>
      <c r="J29" s="70" t="e">
        <f ca="1">[1]!BexGetData("DP_1","99O1PC6958DN44NKJ6WU5OFM0","10000002103017")</f>
        <v>#NAME?</v>
      </c>
    </row>
    <row r="30" spans="1:10" x14ac:dyDescent="0.2">
      <c r="A30" s="86" t="s">
        <v>106</v>
      </c>
      <c r="B30" s="75" t="s">
        <v>107</v>
      </c>
      <c r="C30" s="63" t="s">
        <v>108</v>
      </c>
      <c r="D30" s="76" t="e">
        <f ca="1">[1]!BexGetData("DP_1","99O1PC6958DN44NJJNLMAOO3Y","10000002103019")</f>
        <v>#NAME?</v>
      </c>
      <c r="E30" s="76" t="e">
        <f ca="1">[1]!BexGetData("DP_1","99O1PC6958DN44NJJNLMKVMZ2","10000002103019")</f>
        <v>#NAME?</v>
      </c>
      <c r="F30" s="76" t="e">
        <f ca="1">[1]!BexGetData("DP_1","99O1PC6958DN44NJJNLMV2LU6","10000002103019")</f>
        <v>#NAME?</v>
      </c>
      <c r="G30" s="76" t="e">
        <f ca="1">[1]!BexGetData("DP_1","99O1PC6958DN44NJJNLN54B2M","10000002103019")</f>
        <v>#NAME?</v>
      </c>
      <c r="H30" s="71" t="e">
        <f ca="1">[1]!BexGetData("DP_1","99O1PC6958DN44NJJNLNF60B2","10000002103019")</f>
        <v>#NAME?</v>
      </c>
      <c r="I30" s="78" t="e">
        <f ca="1">[1]!BexGetData("DP_1","99O1PC6958DN44NKJ6WTU2JNS","10000002103019")</f>
        <v>#NAME?</v>
      </c>
      <c r="J30" s="76" t="e">
        <f ca="1">[1]!BexGetData("DP_1","99O1PC6958DN44NKJ6WU5OFM0","10000002103019")</f>
        <v>#NAME?</v>
      </c>
    </row>
    <row r="31" spans="1:10" x14ac:dyDescent="0.2">
      <c r="A31" s="86" t="s">
        <v>109</v>
      </c>
      <c r="B31" s="75" t="s">
        <v>110</v>
      </c>
      <c r="C31" s="63" t="s">
        <v>111</v>
      </c>
      <c r="D31" s="70" t="e">
        <f ca="1">[1]!BexGetData("DP_1","99O1PC6958DN44NJJNLMAOO3Y","10000002104001")</f>
        <v>#NAME?</v>
      </c>
      <c r="E31" s="70" t="e">
        <f ca="1">[1]!BexGetData("DP_1","99O1PC6958DN44NJJNLMKVMZ2","10000002104001")</f>
        <v>#NAME?</v>
      </c>
      <c r="F31" s="70" t="e">
        <f ca="1">[1]!BexGetData("DP_1","99O1PC6958DN44NJJNLMV2LU6","10000002104001")</f>
        <v>#NAME?</v>
      </c>
      <c r="G31" s="70" t="e">
        <f ca="1">[1]!BexGetData("DP_1","99O1PC6958DN44NJJNLN54B2M","10000002104001")</f>
        <v>#NAME?</v>
      </c>
      <c r="H31" s="71" t="e">
        <f ca="1">[1]!BexGetData("DP_1","99O1PC6958DN44NJJNLNF60B2","10000002104001")</f>
        <v>#NAME?</v>
      </c>
      <c r="I31" s="74" t="e">
        <f ca="1">[1]!BexGetData("DP_1","99O1PC6958DN44NKJ6WTU2JNS","10000002104001")</f>
        <v>#NAME?</v>
      </c>
      <c r="J31" s="76" t="e">
        <f ca="1">[1]!BexGetData("DP_1","99O1PC6958DN44NKJ6WU5OFM0","10000002104001")</f>
        <v>#NAME?</v>
      </c>
    </row>
    <row r="32" spans="1:10" x14ac:dyDescent="0.2">
      <c r="A32" s="86" t="s">
        <v>112</v>
      </c>
      <c r="B32" s="75" t="s">
        <v>113</v>
      </c>
      <c r="C32" s="63" t="s">
        <v>114</v>
      </c>
      <c r="D32" s="70" t="e">
        <f ca="1">[1]!BexGetData("DP_1","99O1PC6958DN44NJJNLMAOO3Y","10000002104004")</f>
        <v>#NAME?</v>
      </c>
      <c r="E32" s="70" t="e">
        <f ca="1">[1]!BexGetData("DP_1","99O1PC6958DN44NJJNLMKVMZ2","10000002104004")</f>
        <v>#NAME?</v>
      </c>
      <c r="F32" s="70" t="e">
        <f ca="1">[1]!BexGetData("DP_1","99O1PC6958DN44NJJNLMV2LU6","10000002104004")</f>
        <v>#NAME?</v>
      </c>
      <c r="G32" s="70" t="e">
        <f ca="1">[1]!BexGetData("DP_1","99O1PC6958DN44NJJNLN54B2M","10000002104004")</f>
        <v>#NAME?</v>
      </c>
      <c r="H32" s="71" t="e">
        <f ca="1">[1]!BexGetData("DP_1","99O1PC6958DN44NJJNLNF60B2","10000002104004")</f>
        <v>#NAME?</v>
      </c>
      <c r="I32" s="74" t="e">
        <f ca="1">[1]!BexGetData("DP_1","99O1PC6958DN44NKJ6WTU2JNS","10000002104004")</f>
        <v>#NAME?</v>
      </c>
      <c r="J32" s="70" t="e">
        <f ca="1">[1]!BexGetData("DP_1","99O1PC6958DN44NKJ6WU5OFM0","10000002104004")</f>
        <v>#NAME?</v>
      </c>
    </row>
    <row r="33" spans="1:10" x14ac:dyDescent="0.2">
      <c r="A33" s="86" t="s">
        <v>115</v>
      </c>
      <c r="B33" s="75" t="s">
        <v>116</v>
      </c>
      <c r="C33" s="63" t="s">
        <v>117</v>
      </c>
      <c r="D33" s="76" t="e">
        <f ca="1">[1]!BexGetData("DP_1","99O1PC6958DN44NJJNLMAOO3Y","10000002105001")</f>
        <v>#NAME?</v>
      </c>
      <c r="E33" s="76" t="e">
        <f ca="1">[1]!BexGetData("DP_1","99O1PC6958DN44NJJNLMKVMZ2","10000002105001")</f>
        <v>#NAME?</v>
      </c>
      <c r="F33" s="76" t="e">
        <f ca="1">[1]!BexGetData("DP_1","99O1PC6958DN44NJJNLMV2LU6","10000002105001")</f>
        <v>#NAME?</v>
      </c>
      <c r="G33" s="76" t="e">
        <f ca="1">[1]!BexGetData("DP_1","99O1PC6958DN44NJJNLN54B2M","10000002105001")</f>
        <v>#NAME?</v>
      </c>
      <c r="H33" s="71" t="e">
        <f ca="1">[1]!BexGetData("DP_1","99O1PC6958DN44NJJNLNF60B2","10000002105001")</f>
        <v>#NAME?</v>
      </c>
      <c r="I33" s="78" t="e">
        <f ca="1">[1]!BexGetData("DP_1","99O1PC6958DN44NKJ6WTU2JNS","10000002105001")</f>
        <v>#NAME?</v>
      </c>
      <c r="J33" s="76" t="e">
        <f ca="1">[1]!BexGetData("DP_1","99O1PC6958DN44NKJ6WU5OFM0","10000002105001")</f>
        <v>#NAME?</v>
      </c>
    </row>
    <row r="34" spans="1:10" x14ac:dyDescent="0.2">
      <c r="A34" s="86" t="s">
        <v>118</v>
      </c>
      <c r="B34" s="75" t="s">
        <v>119</v>
      </c>
      <c r="C34" s="63" t="s">
        <v>120</v>
      </c>
      <c r="D34" s="76" t="e">
        <f ca="1">[1]!BexGetData("DP_1","99O1PC6958DN44NJJNLMAOO3Y","10000002105002")</f>
        <v>#NAME?</v>
      </c>
      <c r="E34" s="70" t="e">
        <f ca="1">[1]!BexGetData("DP_1","99O1PC6958DN44NJJNLMKVMZ2","10000002105002")</f>
        <v>#NAME?</v>
      </c>
      <c r="F34" s="70" t="e">
        <f ca="1">[1]!BexGetData("DP_1","99O1PC6958DN44NJJNLMV2LU6","10000002105002")</f>
        <v>#NAME?</v>
      </c>
      <c r="G34" s="76" t="e">
        <f ca="1">[1]!BexGetData("DP_1","99O1PC6958DN44NJJNLN54B2M","10000002105002")</f>
        <v>#NAME?</v>
      </c>
      <c r="H34" s="71" t="e">
        <f ca="1">[1]!BexGetData("DP_1","99O1PC6958DN44NJJNLNF60B2","10000002105002")</f>
        <v>#NAME?</v>
      </c>
      <c r="I34" s="78" t="e">
        <f ca="1">[1]!BexGetData("DP_1","99O1PC6958DN44NKJ6WTU2JNS","10000002105002")</f>
        <v>#NAME?</v>
      </c>
      <c r="J34" s="76" t="e">
        <f ca="1">[1]!BexGetData("DP_1","99O1PC6958DN44NKJ6WU5OFM0","10000002105002")</f>
        <v>#NAME?</v>
      </c>
    </row>
    <row r="35" spans="1:10" x14ac:dyDescent="0.2">
      <c r="A35" s="86" t="s">
        <v>121</v>
      </c>
      <c r="B35" s="75" t="s">
        <v>122</v>
      </c>
      <c r="C35" s="63" t="s">
        <v>123</v>
      </c>
      <c r="D35" s="76" t="e">
        <f ca="1">[1]!BexGetData("DP_1","99O1PC6958DN44NJJNLMAOO3Y","10000002105003")</f>
        <v>#NAME?</v>
      </c>
      <c r="E35" s="76" t="e">
        <f ca="1">[1]!BexGetData("DP_1","99O1PC6958DN44NJJNLMKVMZ2","10000002105003")</f>
        <v>#NAME?</v>
      </c>
      <c r="F35" s="76" t="e">
        <f ca="1">[1]!BexGetData("DP_1","99O1PC6958DN44NJJNLMV2LU6","10000002105003")</f>
        <v>#NAME?</v>
      </c>
      <c r="G35" s="76" t="e">
        <f ca="1">[1]!BexGetData("DP_1","99O1PC6958DN44NJJNLN54B2M","10000002105003")</f>
        <v>#NAME?</v>
      </c>
      <c r="H35" s="71" t="e">
        <f ca="1">[1]!BexGetData("DP_1","99O1PC6958DN44NJJNLNF60B2","10000002105003")</f>
        <v>#NAME?</v>
      </c>
      <c r="I35" s="78" t="e">
        <f ca="1">[1]!BexGetData("DP_1","99O1PC6958DN44NKJ6WTU2JNS","10000002105003")</f>
        <v>#NAME?</v>
      </c>
      <c r="J35" s="76" t="e">
        <f ca="1">[1]!BexGetData("DP_1","99O1PC6958DN44NKJ6WU5OFM0","10000002105003")</f>
        <v>#NAME?</v>
      </c>
    </row>
    <row r="36" spans="1:10" x14ac:dyDescent="0.2">
      <c r="A36" s="86" t="s">
        <v>124</v>
      </c>
      <c r="B36" s="75" t="s">
        <v>125</v>
      </c>
      <c r="C36" s="63" t="s">
        <v>126</v>
      </c>
      <c r="D36" s="76" t="e">
        <f ca="1">[1]!BexGetData("DP_1","99O1PC6958DN44NJJNLMAOO3Y","10000002105004")</f>
        <v>#NAME?</v>
      </c>
      <c r="E36" s="70" t="e">
        <f ca="1">[1]!BexGetData("DP_1","99O1PC6958DN44NJJNLMKVMZ2","10000002105004")</f>
        <v>#NAME?</v>
      </c>
      <c r="F36" s="70" t="e">
        <f ca="1">[1]!BexGetData("DP_1","99O1PC6958DN44NJJNLMV2LU6","10000002105004")</f>
        <v>#NAME?</v>
      </c>
      <c r="G36" s="70" t="e">
        <f ca="1">[1]!BexGetData("DP_1","99O1PC6958DN44NJJNLN54B2M","10000002105004")</f>
        <v>#NAME?</v>
      </c>
      <c r="H36" s="71" t="e">
        <f ca="1">[1]!BexGetData("DP_1","99O1PC6958DN44NJJNLNF60B2","10000002105004")</f>
        <v>#NAME?</v>
      </c>
      <c r="I36" s="78" t="e">
        <f ca="1">[1]!BexGetData("DP_1","99O1PC6958DN44NKJ6WTU2JNS","10000002105004")</f>
        <v>#NAME?</v>
      </c>
      <c r="J36" s="70" t="e">
        <f ca="1">[1]!BexGetData("DP_1","99O1PC6958DN44NKJ6WU5OFM0","10000002105004")</f>
        <v>#NAME?</v>
      </c>
    </row>
    <row r="37" spans="1:10" x14ac:dyDescent="0.2">
      <c r="A37" s="86" t="s">
        <v>127</v>
      </c>
      <c r="B37" s="75" t="s">
        <v>128</v>
      </c>
      <c r="C37" s="63" t="s">
        <v>129</v>
      </c>
      <c r="D37" s="76" t="e">
        <f ca="1">[1]!BexGetData("DP_1","99O1PC6958DN44NJJNLMAOO3Y","10000002105005")</f>
        <v>#NAME?</v>
      </c>
      <c r="E37" s="70" t="e">
        <f ca="1">[1]!BexGetData("DP_1","99O1PC6958DN44NJJNLMKVMZ2","10000002105005")</f>
        <v>#NAME?</v>
      </c>
      <c r="F37" s="70" t="e">
        <f ca="1">[1]!BexGetData("DP_1","99O1PC6958DN44NJJNLMV2LU6","10000002105005")</f>
        <v>#NAME?</v>
      </c>
      <c r="G37" s="70" t="e">
        <f ca="1">[1]!BexGetData("DP_1","99O1PC6958DN44NJJNLN54B2M","10000002105005")</f>
        <v>#NAME?</v>
      </c>
      <c r="H37" s="71" t="e">
        <f ca="1">[1]!BexGetData("DP_1","99O1PC6958DN44NJJNLNF60B2","10000002105005")</f>
        <v>#NAME?</v>
      </c>
      <c r="I37" s="78" t="e">
        <f ca="1">[1]!BexGetData("DP_1","99O1PC6958DN44NKJ6WTU2JNS","10000002105005")</f>
        <v>#NAME?</v>
      </c>
      <c r="J37" s="70" t="e">
        <f ca="1">[1]!BexGetData("DP_1","99O1PC6958DN44NKJ6WU5OFM0","10000002105005")</f>
        <v>#NAME?</v>
      </c>
    </row>
    <row r="38" spans="1:10" x14ac:dyDescent="0.2">
      <c r="A38" s="86" t="s">
        <v>130</v>
      </c>
      <c r="B38" s="75" t="s">
        <v>131</v>
      </c>
      <c r="C38" s="63" t="s">
        <v>132</v>
      </c>
      <c r="D38" s="76" t="e">
        <f ca="1">[1]!BexGetData("DP_1","99O1PC6958DN44NJJNLMAOO3Y","10000002105006")</f>
        <v>#NAME?</v>
      </c>
      <c r="E38" s="70" t="e">
        <f ca="1">[1]!BexGetData("DP_1","99O1PC6958DN44NJJNLMKVMZ2","10000002105006")</f>
        <v>#NAME?</v>
      </c>
      <c r="F38" s="70" t="e">
        <f ca="1">[1]!BexGetData("DP_1","99O1PC6958DN44NJJNLMV2LU6","10000002105006")</f>
        <v>#NAME?</v>
      </c>
      <c r="G38" s="76" t="e">
        <f ca="1">[1]!BexGetData("DP_1","99O1PC6958DN44NJJNLN54B2M","10000002105006")</f>
        <v>#NAME?</v>
      </c>
      <c r="H38" s="71" t="e">
        <f ca="1">[1]!BexGetData("DP_1","99O1PC6958DN44NJJNLNF60B2","10000002105006")</f>
        <v>#NAME?</v>
      </c>
      <c r="I38" s="78" t="e">
        <f ca="1">[1]!BexGetData("DP_1","99O1PC6958DN44NKJ6WTU2JNS","10000002105006")</f>
        <v>#NAME?</v>
      </c>
      <c r="J38" s="76" t="e">
        <f ca="1">[1]!BexGetData("DP_1","99O1PC6958DN44NKJ6WU5OFM0","10000002105006")</f>
        <v>#NAME?</v>
      </c>
    </row>
    <row r="39" spans="1:10" x14ac:dyDescent="0.2">
      <c r="A39" s="86" t="s">
        <v>133</v>
      </c>
      <c r="B39" s="75" t="s">
        <v>134</v>
      </c>
      <c r="C39" s="63" t="s">
        <v>135</v>
      </c>
      <c r="D39" s="76" t="e">
        <f ca="1">[1]!BexGetData("DP_1","99O1PC6958DN44NJJNLMAOO3Y","10000002105007")</f>
        <v>#NAME?</v>
      </c>
      <c r="E39" s="70" t="e">
        <f ca="1">[1]!BexGetData("DP_1","99O1PC6958DN44NJJNLMKVMZ2","10000002105007")</f>
        <v>#NAME?</v>
      </c>
      <c r="F39" s="70" t="e">
        <f ca="1">[1]!BexGetData("DP_1","99O1PC6958DN44NJJNLMV2LU6","10000002105007")</f>
        <v>#NAME?</v>
      </c>
      <c r="G39" s="70" t="e">
        <f ca="1">[1]!BexGetData("DP_1","99O1PC6958DN44NJJNLN54B2M","10000002105007")</f>
        <v>#NAME?</v>
      </c>
      <c r="H39" s="71" t="e">
        <f ca="1">[1]!BexGetData("DP_1","99O1PC6958DN44NJJNLNF60B2","10000002105007")</f>
        <v>#NAME?</v>
      </c>
      <c r="I39" s="78" t="e">
        <f ca="1">[1]!BexGetData("DP_1","99O1PC6958DN44NKJ6WTU2JNS","10000002105007")</f>
        <v>#NAME?</v>
      </c>
      <c r="J39" s="70" t="e">
        <f ca="1">[1]!BexGetData("DP_1","99O1PC6958DN44NKJ6WU5OFM0","10000002105007")</f>
        <v>#NAME?</v>
      </c>
    </row>
    <row r="40" spans="1:10" x14ac:dyDescent="0.2">
      <c r="A40" s="86" t="s">
        <v>136</v>
      </c>
      <c r="B40" s="75" t="s">
        <v>137</v>
      </c>
      <c r="C40" s="63" t="s">
        <v>138</v>
      </c>
      <c r="D40" s="70" t="e">
        <f ca="1">[1]!BexGetData("DP_1","99O1PC6958DN44NJJNLMAOO3Y","10000002106001")</f>
        <v>#NAME?</v>
      </c>
      <c r="E40" s="70" t="e">
        <f ca="1">[1]!BexGetData("DP_1","99O1PC6958DN44NJJNLMKVMZ2","10000002106001")</f>
        <v>#NAME?</v>
      </c>
      <c r="F40" s="70" t="e">
        <f ca="1">[1]!BexGetData("DP_1","99O1PC6958DN44NJJNLMV2LU6","10000002106001")</f>
        <v>#NAME?</v>
      </c>
      <c r="G40" s="70" t="e">
        <f ca="1">[1]!BexGetData("DP_1","99O1PC6958DN44NJJNLN54B2M","10000002106001")</f>
        <v>#NAME?</v>
      </c>
      <c r="H40" s="71" t="e">
        <f ca="1">[1]!BexGetData("DP_1","99O1PC6958DN44NJJNLNF60B2","10000002106001")</f>
        <v>#NAME?</v>
      </c>
      <c r="I40" s="74" t="e">
        <f ca="1">[1]!BexGetData("DP_1","99O1PC6958DN44NKJ6WTU2JNS","10000002106001")</f>
        <v>#NAME?</v>
      </c>
      <c r="J40" s="70" t="e">
        <f ca="1">[1]!BexGetData("DP_1","99O1PC6958DN44NKJ6WU5OFM0","10000002106001")</f>
        <v>#NAME?</v>
      </c>
    </row>
    <row r="41" spans="1:10" x14ac:dyDescent="0.2">
      <c r="A41" s="86" t="s">
        <v>139</v>
      </c>
      <c r="B41" s="75" t="s">
        <v>140</v>
      </c>
      <c r="C41" s="63" t="s">
        <v>141</v>
      </c>
      <c r="D41" s="76" t="e">
        <f ca="1">[1]!BexGetData("DP_1","99O1PC6958DN44NJJNLMAOO3Y","10000002106003")</f>
        <v>#NAME?</v>
      </c>
      <c r="E41" s="70" t="e">
        <f ca="1">[1]!BexGetData("DP_1","99O1PC6958DN44NJJNLMKVMZ2","10000002106003")</f>
        <v>#NAME?</v>
      </c>
      <c r="F41" s="70" t="e">
        <f ca="1">[1]!BexGetData("DP_1","99O1PC6958DN44NJJNLMV2LU6","10000002106003")</f>
        <v>#NAME?</v>
      </c>
      <c r="G41" s="76" t="e">
        <f ca="1">[1]!BexGetData("DP_1","99O1PC6958DN44NJJNLN54B2M","10000002106003")</f>
        <v>#NAME?</v>
      </c>
      <c r="H41" s="71" t="e">
        <f ca="1">[1]!BexGetData("DP_1","99O1PC6958DN44NJJNLNF60B2","10000002106003")</f>
        <v>#NAME?</v>
      </c>
      <c r="I41" s="78" t="e">
        <f ca="1">[1]!BexGetData("DP_1","99O1PC6958DN44NKJ6WTU2JNS","10000002106003")</f>
        <v>#NAME?</v>
      </c>
      <c r="J41" s="76" t="e">
        <f ca="1">[1]!BexGetData("DP_1","99O1PC6958DN44NKJ6WU5OFM0","10000002106003")</f>
        <v>#NAME?</v>
      </c>
    </row>
    <row r="42" spans="1:10" x14ac:dyDescent="0.2">
      <c r="A42" s="85" t="s">
        <v>142</v>
      </c>
      <c r="B42" s="75" t="s">
        <v>143</v>
      </c>
      <c r="C42" s="63" t="s">
        <v>28</v>
      </c>
      <c r="D42" s="70" t="e">
        <f ca="1">[1]!BexGetData("DP_1","99O1PC6958DN44NJJNLMAOO3Y","CSDDA313")</f>
        <v>#NAME?</v>
      </c>
      <c r="E42" s="76" t="e">
        <f ca="1">[1]!BexGetData("DP_1","99O1PC6958DN44NJJNLMKVMZ2","CSDDA313")</f>
        <v>#NAME?</v>
      </c>
      <c r="F42" s="70" t="e">
        <f ca="1">[1]!BexGetData("DP_1","99O1PC6958DN44NJJNLMV2LU6","CSDDA313")</f>
        <v>#NAME?</v>
      </c>
      <c r="G42" s="70" t="e">
        <f ca="1">[1]!BexGetData("DP_1","99O1PC6958DN44NJJNLN54B2M","CSDDA313")</f>
        <v>#NAME?</v>
      </c>
      <c r="H42" s="71" t="e">
        <f ca="1">[1]!BexGetData("DP_1","99O1PC6958DN44NJJNLNF60B2","CSDDA313")</f>
        <v>#NAME?</v>
      </c>
      <c r="I42" s="74" t="e">
        <f ca="1">[1]!BexGetData("DP_1","99O1PC6958DN44NKJ6WTU2JNS","CSDDA313")</f>
        <v>#NAME?</v>
      </c>
      <c r="J42" s="70" t="e">
        <f ca="1">[1]!BexGetData("DP_1","99O1PC6958DN44NKJ6WU5OFM0","CSDDA313")</f>
        <v>#NAME?</v>
      </c>
    </row>
    <row r="43" spans="1:10" x14ac:dyDescent="0.2">
      <c r="A43" s="86" t="s">
        <v>144</v>
      </c>
      <c r="B43" s="75" t="s">
        <v>145</v>
      </c>
      <c r="C43" s="63" t="s">
        <v>146</v>
      </c>
      <c r="D43" s="70" t="e">
        <f ca="1">[1]!BexGetData("DP_1","99O1PC6958DN44NJJNLMAOO3Y","10000002108001")</f>
        <v>#NAME?</v>
      </c>
      <c r="E43" s="76" t="e">
        <f ca="1">[1]!BexGetData("DP_1","99O1PC6958DN44NJJNLMKVMZ2","10000002108001")</f>
        <v>#NAME?</v>
      </c>
      <c r="F43" s="70" t="e">
        <f ca="1">[1]!BexGetData("DP_1","99O1PC6958DN44NJJNLMV2LU6","10000002108001")</f>
        <v>#NAME?</v>
      </c>
      <c r="G43" s="70" t="e">
        <f ca="1">[1]!BexGetData("DP_1","99O1PC6958DN44NJJNLN54B2M","10000002108001")</f>
        <v>#NAME?</v>
      </c>
      <c r="H43" s="71" t="e">
        <f ca="1">[1]!BexGetData("DP_1","99O1PC6958DN44NJJNLNF60B2","10000002108001")</f>
        <v>#NAME?</v>
      </c>
      <c r="I43" s="74" t="e">
        <f ca="1">[1]!BexGetData("DP_1","99O1PC6958DN44NKJ6WTU2JNS","10000002108001")</f>
        <v>#NAME?</v>
      </c>
      <c r="J43" s="70" t="e">
        <f ca="1">[1]!BexGetData("DP_1","99O1PC6958DN44NKJ6WU5OFM0","10000002108001")</f>
        <v>#NAME?</v>
      </c>
    </row>
    <row r="44" spans="1:10" x14ac:dyDescent="0.2">
      <c r="A44" s="86" t="s">
        <v>147</v>
      </c>
      <c r="B44" s="75" t="s">
        <v>148</v>
      </c>
      <c r="C44" s="63" t="s">
        <v>149</v>
      </c>
      <c r="D44" s="70" t="e">
        <f ca="1">[1]!BexGetData("DP_1","99O1PC6958DN44NJJNLMAOO3Y","10000002108002")</f>
        <v>#NAME?</v>
      </c>
      <c r="E44" s="76" t="e">
        <f ca="1">[1]!BexGetData("DP_1","99O1PC6958DN44NJJNLMKVMZ2","10000002108002")</f>
        <v>#NAME?</v>
      </c>
      <c r="F44" s="70" t="e">
        <f ca="1">[1]!BexGetData("DP_1","99O1PC6958DN44NJJNLMV2LU6","10000002108002")</f>
        <v>#NAME?</v>
      </c>
      <c r="G44" s="70" t="e">
        <f ca="1">[1]!BexGetData("DP_1","99O1PC6958DN44NJJNLN54B2M","10000002108002")</f>
        <v>#NAME?</v>
      </c>
      <c r="H44" s="71" t="e">
        <f ca="1">[1]!BexGetData("DP_1","99O1PC6958DN44NJJNLNF60B2","10000002108002")</f>
        <v>#NAME?</v>
      </c>
      <c r="I44" s="74" t="e">
        <f ca="1">[1]!BexGetData("DP_1","99O1PC6958DN44NKJ6WTU2JNS","10000002108002")</f>
        <v>#NAME?</v>
      </c>
      <c r="J44" s="70" t="e">
        <f ca="1">[1]!BexGetData("DP_1","99O1PC6958DN44NKJ6WU5OFM0","10000002108002")</f>
        <v>#NAME?</v>
      </c>
    </row>
    <row r="45" spans="1:10" x14ac:dyDescent="0.2">
      <c r="A45" s="85" t="s">
        <v>150</v>
      </c>
      <c r="B45" s="75" t="s">
        <v>151</v>
      </c>
      <c r="C45" s="63" t="s">
        <v>28</v>
      </c>
      <c r="D45" s="70" t="e">
        <f ca="1">[1]!BexGetData("DP_1","99O1PC6958DN44NJJNLMAOO3Y","CSDDA315")</f>
        <v>#NAME?</v>
      </c>
      <c r="E45" s="70" t="e">
        <f ca="1">[1]!BexGetData("DP_1","99O1PC6958DN44NJJNLMKVMZ2","CSDDA315")</f>
        <v>#NAME?</v>
      </c>
      <c r="F45" s="70" t="e">
        <f ca="1">[1]!BexGetData("DP_1","99O1PC6958DN44NJJNLMV2LU6","CSDDA315")</f>
        <v>#NAME?</v>
      </c>
      <c r="G45" s="70" t="e">
        <f ca="1">[1]!BexGetData("DP_1","99O1PC6958DN44NJJNLN54B2M","CSDDA315")</f>
        <v>#NAME?</v>
      </c>
      <c r="H45" s="71" t="e">
        <f ca="1">[1]!BexGetData("DP_1","99O1PC6958DN44NJJNLNF60B2","CSDDA315")</f>
        <v>#NAME?</v>
      </c>
      <c r="I45" s="74" t="e">
        <f ca="1">[1]!BexGetData("DP_1","99O1PC6958DN44NKJ6WTU2JNS","CSDDA315")</f>
        <v>#NAME?</v>
      </c>
      <c r="J45" s="70" t="e">
        <f ca="1">[1]!BexGetData("DP_1","99O1PC6958DN44NKJ6WU5OFM0","CSDDA315")</f>
        <v>#NAME?</v>
      </c>
    </row>
    <row r="46" spans="1:10" x14ac:dyDescent="0.2">
      <c r="A46" s="86" t="s">
        <v>152</v>
      </c>
      <c r="B46" s="75" t="s">
        <v>153</v>
      </c>
      <c r="C46" s="63" t="s">
        <v>154</v>
      </c>
      <c r="D46" s="76" t="e">
        <f ca="1">[1]!BexGetData("DP_1","99O1PC6958DN44NJJNLMAOO3Y","10000002103003")</f>
        <v>#NAME?</v>
      </c>
      <c r="E46" s="70" t="e">
        <f ca="1">[1]!BexGetData("DP_1","99O1PC6958DN44NJJNLMKVMZ2","10000002103003")</f>
        <v>#NAME?</v>
      </c>
      <c r="F46" s="70" t="e">
        <f ca="1">[1]!BexGetData("DP_1","99O1PC6958DN44NJJNLMV2LU6","10000002103003")</f>
        <v>#NAME?</v>
      </c>
      <c r="G46" s="70" t="e">
        <f ca="1">[1]!BexGetData("DP_1","99O1PC6958DN44NJJNLN54B2M","10000002103003")</f>
        <v>#NAME?</v>
      </c>
      <c r="H46" s="71" t="e">
        <f ca="1">[1]!BexGetData("DP_1","99O1PC6958DN44NJJNLNF60B2","10000002103003")</f>
        <v>#NAME?</v>
      </c>
      <c r="I46" s="78" t="e">
        <f ca="1">[1]!BexGetData("DP_1","99O1PC6958DN44NKJ6WTU2JNS","10000002103003")</f>
        <v>#NAME?</v>
      </c>
      <c r="J46" s="70" t="e">
        <f ca="1">[1]!BexGetData("DP_1","99O1PC6958DN44NKJ6WU5OFM0","10000002103003")</f>
        <v>#NAME?</v>
      </c>
    </row>
    <row r="47" spans="1:10" x14ac:dyDescent="0.2">
      <c r="A47" s="86" t="s">
        <v>155</v>
      </c>
      <c r="B47" s="75" t="s">
        <v>156</v>
      </c>
      <c r="C47" s="63" t="s">
        <v>157</v>
      </c>
      <c r="D47" s="76" t="e">
        <f ca="1">[1]!BexGetData("DP_1","99O1PC6958DN44NJJNLMAOO3Y","10000002103009")</f>
        <v>#NAME?</v>
      </c>
      <c r="E47" s="70" t="e">
        <f ca="1">[1]!BexGetData("DP_1","99O1PC6958DN44NJJNLMKVMZ2","10000002103009")</f>
        <v>#NAME?</v>
      </c>
      <c r="F47" s="70" t="e">
        <f ca="1">[1]!BexGetData("DP_1","99O1PC6958DN44NJJNLMV2LU6","10000002103009")</f>
        <v>#NAME?</v>
      </c>
      <c r="G47" s="70" t="e">
        <f ca="1">[1]!BexGetData("DP_1","99O1PC6958DN44NJJNLN54B2M","10000002103009")</f>
        <v>#NAME?</v>
      </c>
      <c r="H47" s="71" t="e">
        <f ca="1">[1]!BexGetData("DP_1","99O1PC6958DN44NJJNLNF60B2","10000002103009")</f>
        <v>#NAME?</v>
      </c>
      <c r="I47" s="78" t="e">
        <f ca="1">[1]!BexGetData("DP_1","99O1PC6958DN44NKJ6WTU2JNS","10000002103009")</f>
        <v>#NAME?</v>
      </c>
      <c r="J47" s="70" t="e">
        <f ca="1">[1]!BexGetData("DP_1","99O1PC6958DN44NKJ6WU5OFM0","10000002103009")</f>
        <v>#NAME?</v>
      </c>
    </row>
    <row r="48" spans="1:10" x14ac:dyDescent="0.2">
      <c r="A48" s="86" t="s">
        <v>158</v>
      </c>
      <c r="B48" s="75" t="s">
        <v>159</v>
      </c>
      <c r="C48" s="63" t="s">
        <v>160</v>
      </c>
      <c r="D48" s="70" t="e">
        <f ca="1">[1]!BexGetData("DP_1","99O1PC6958DN44NJJNLMAOO3Y","10000002103021")</f>
        <v>#NAME?</v>
      </c>
      <c r="E48" s="70" t="e">
        <f ca="1">[1]!BexGetData("DP_1","99O1PC6958DN44NJJNLMKVMZ2","10000002103021")</f>
        <v>#NAME?</v>
      </c>
      <c r="F48" s="70" t="e">
        <f ca="1">[1]!BexGetData("DP_1","99O1PC6958DN44NJJNLMV2LU6","10000002103021")</f>
        <v>#NAME?</v>
      </c>
      <c r="G48" s="70" t="e">
        <f ca="1">[1]!BexGetData("DP_1","99O1PC6958DN44NJJNLN54B2M","10000002103021")</f>
        <v>#NAME?</v>
      </c>
      <c r="H48" s="71" t="e">
        <f ca="1">[1]!BexGetData("DP_1","99O1PC6958DN44NJJNLNF60B2","10000002103021")</f>
        <v>#NAME?</v>
      </c>
      <c r="I48" s="74" t="e">
        <f ca="1">[1]!BexGetData("DP_1","99O1PC6958DN44NKJ6WTU2JNS","10000002103021")</f>
        <v>#NAME?</v>
      </c>
      <c r="J48" s="76" t="e">
        <f ca="1">[1]!BexGetData("DP_1","99O1PC6958DN44NKJ6WU5OFM0","10000002103021")</f>
        <v>#NAME?</v>
      </c>
    </row>
    <row r="49" spans="1:10" x14ac:dyDescent="0.2">
      <c r="A49" s="86" t="s">
        <v>161</v>
      </c>
      <c r="B49" s="75" t="s">
        <v>162</v>
      </c>
      <c r="C49" s="63" t="s">
        <v>163</v>
      </c>
      <c r="D49" s="70" t="e">
        <f ca="1">[1]!BexGetData("DP_1","99O1PC6958DN44NJJNLMAOO3Y","10000002109001")</f>
        <v>#NAME?</v>
      </c>
      <c r="E49" s="70" t="e">
        <f ca="1">[1]!BexGetData("DP_1","99O1PC6958DN44NJJNLMKVMZ2","10000002109001")</f>
        <v>#NAME?</v>
      </c>
      <c r="F49" s="70" t="e">
        <f ca="1">[1]!BexGetData("DP_1","99O1PC6958DN44NJJNLMV2LU6","10000002109001")</f>
        <v>#NAME?</v>
      </c>
      <c r="G49" s="70" t="e">
        <f ca="1">[1]!BexGetData("DP_1","99O1PC6958DN44NJJNLN54B2M","10000002109001")</f>
        <v>#NAME?</v>
      </c>
      <c r="H49" s="71" t="e">
        <f ca="1">[1]!BexGetData("DP_1","99O1PC6958DN44NJJNLNF60B2","10000002109001")</f>
        <v>#NAME?</v>
      </c>
      <c r="I49" s="74" t="e">
        <f ca="1">[1]!BexGetData("DP_1","99O1PC6958DN44NKJ6WTU2JNS","10000002109001")</f>
        <v>#NAME?</v>
      </c>
      <c r="J49" s="70" t="e">
        <f ca="1">[1]!BexGetData("DP_1","99O1PC6958DN44NKJ6WU5OFM0","10000002109001")</f>
        <v>#NAME?</v>
      </c>
    </row>
    <row r="50" spans="1:10" x14ac:dyDescent="0.2">
      <c r="A50" s="86" t="s">
        <v>164</v>
      </c>
      <c r="B50" s="75" t="s">
        <v>165</v>
      </c>
      <c r="C50" s="63" t="s">
        <v>166</v>
      </c>
      <c r="D50" s="70" t="e">
        <f ca="1">[1]!BexGetData("DP_1","99O1PC6958DN44NJJNLMAOO3Y","10000002109002")</f>
        <v>#NAME?</v>
      </c>
      <c r="E50" s="70" t="e">
        <f ca="1">[1]!BexGetData("DP_1","99O1PC6958DN44NJJNLMKVMZ2","10000002109002")</f>
        <v>#NAME?</v>
      </c>
      <c r="F50" s="70" t="e">
        <f ca="1">[1]!BexGetData("DP_1","99O1PC6958DN44NJJNLMV2LU6","10000002109002")</f>
        <v>#NAME?</v>
      </c>
      <c r="G50" s="70" t="e">
        <f ca="1">[1]!BexGetData("DP_1","99O1PC6958DN44NJJNLN54B2M","10000002109002")</f>
        <v>#NAME?</v>
      </c>
      <c r="H50" s="71" t="e">
        <f ca="1">[1]!BexGetData("DP_1","99O1PC6958DN44NJJNLNF60B2","10000002109002")</f>
        <v>#NAME?</v>
      </c>
      <c r="I50" s="74" t="e">
        <f ca="1">[1]!BexGetData("DP_1","99O1PC6958DN44NKJ6WTU2JNS","10000002109002")</f>
        <v>#NAME?</v>
      </c>
      <c r="J50" s="70" t="e">
        <f ca="1">[1]!BexGetData("DP_1","99O1PC6958DN44NKJ6WU5OFM0","10000002109002")</f>
        <v>#NAME?</v>
      </c>
    </row>
    <row r="51" spans="1:10" x14ac:dyDescent="0.2">
      <c r="A51" s="86" t="s">
        <v>167</v>
      </c>
      <c r="B51" s="75" t="s">
        <v>168</v>
      </c>
      <c r="C51" s="63" t="s">
        <v>169</v>
      </c>
      <c r="D51" s="70" t="e">
        <f ca="1">[1]!BexGetData("DP_1","99O1PC6958DN44NJJNLMAOO3Y","10000002109003")</f>
        <v>#NAME?</v>
      </c>
      <c r="E51" s="70" t="e">
        <f ca="1">[1]!BexGetData("DP_1","99O1PC6958DN44NJJNLMKVMZ2","10000002109003")</f>
        <v>#NAME?</v>
      </c>
      <c r="F51" s="70" t="e">
        <f ca="1">[1]!BexGetData("DP_1","99O1PC6958DN44NJJNLMV2LU6","10000002109003")</f>
        <v>#NAME?</v>
      </c>
      <c r="G51" s="70" t="e">
        <f ca="1">[1]!BexGetData("DP_1","99O1PC6958DN44NJJNLN54B2M","10000002109003")</f>
        <v>#NAME?</v>
      </c>
      <c r="H51" s="71" t="e">
        <f ca="1">[1]!BexGetData("DP_1","99O1PC6958DN44NJJNLNF60B2","10000002109003")</f>
        <v>#NAME?</v>
      </c>
      <c r="I51" s="74" t="e">
        <f ca="1">[1]!BexGetData("DP_1","99O1PC6958DN44NKJ6WTU2JNS","10000002109003")</f>
        <v>#NAME?</v>
      </c>
      <c r="J51" s="70" t="e">
        <f ca="1">[1]!BexGetData("DP_1","99O1PC6958DN44NKJ6WU5OFM0","10000002109003")</f>
        <v>#NAME?</v>
      </c>
    </row>
    <row r="52" spans="1:10" x14ac:dyDescent="0.2">
      <c r="A52" s="86" t="s">
        <v>170</v>
      </c>
      <c r="B52" s="75" t="s">
        <v>171</v>
      </c>
      <c r="C52" s="63" t="s">
        <v>172</v>
      </c>
      <c r="D52" s="70" t="e">
        <f ca="1">[1]!BexGetData("DP_1","99O1PC6958DN44NJJNLMAOO3Y","10000002109004")</f>
        <v>#NAME?</v>
      </c>
      <c r="E52" s="70" t="e">
        <f ca="1">[1]!BexGetData("DP_1","99O1PC6958DN44NJJNLMKVMZ2","10000002109004")</f>
        <v>#NAME?</v>
      </c>
      <c r="F52" s="70" t="e">
        <f ca="1">[1]!BexGetData("DP_1","99O1PC6958DN44NJJNLMV2LU6","10000002109004")</f>
        <v>#NAME?</v>
      </c>
      <c r="G52" s="70" t="e">
        <f ca="1">[1]!BexGetData("DP_1","99O1PC6958DN44NJJNLN54B2M","10000002109004")</f>
        <v>#NAME?</v>
      </c>
      <c r="H52" s="71" t="e">
        <f ca="1">[1]!BexGetData("DP_1","99O1PC6958DN44NJJNLNF60B2","10000002109004")</f>
        <v>#NAME?</v>
      </c>
      <c r="I52" s="74" t="e">
        <f ca="1">[1]!BexGetData("DP_1","99O1PC6958DN44NKJ6WTU2JNS","10000002109004")</f>
        <v>#NAME?</v>
      </c>
      <c r="J52" s="70" t="e">
        <f ca="1">[1]!BexGetData("DP_1","99O1PC6958DN44NKJ6WU5OFM0","10000002109004")</f>
        <v>#NAME?</v>
      </c>
    </row>
    <row r="53" spans="1:10" x14ac:dyDescent="0.2">
      <c r="A53" s="86" t="s">
        <v>173</v>
      </c>
      <c r="B53" s="75" t="s">
        <v>174</v>
      </c>
      <c r="C53" s="63" t="s">
        <v>175</v>
      </c>
      <c r="D53" s="70" t="e">
        <f ca="1">[1]!BexGetData("DP_1","99O1PC6958DN44NJJNLMAOO3Y","10000002109007")</f>
        <v>#NAME?</v>
      </c>
      <c r="E53" s="70" t="e">
        <f ca="1">[1]!BexGetData("DP_1","99O1PC6958DN44NJJNLMKVMZ2","10000002109007")</f>
        <v>#NAME?</v>
      </c>
      <c r="F53" s="70" t="e">
        <f ca="1">[1]!BexGetData("DP_1","99O1PC6958DN44NJJNLMV2LU6","10000002109007")</f>
        <v>#NAME?</v>
      </c>
      <c r="G53" s="70" t="e">
        <f ca="1">[1]!BexGetData("DP_1","99O1PC6958DN44NJJNLN54B2M","10000002109007")</f>
        <v>#NAME?</v>
      </c>
      <c r="H53" s="71" t="e">
        <f ca="1">[1]!BexGetData("DP_1","99O1PC6958DN44NJJNLNF60B2","10000002109007")</f>
        <v>#NAME?</v>
      </c>
      <c r="I53" s="74" t="e">
        <f ca="1">[1]!BexGetData("DP_1","99O1PC6958DN44NKJ6WTU2JNS","10000002109007")</f>
        <v>#NAME?</v>
      </c>
      <c r="J53" s="70" t="e">
        <f ca="1">[1]!BexGetData("DP_1","99O1PC6958DN44NKJ6WU5OFM0","10000002109007")</f>
        <v>#NAME?</v>
      </c>
    </row>
    <row r="54" spans="1:10" x14ac:dyDescent="0.2">
      <c r="A54" s="86" t="s">
        <v>176</v>
      </c>
      <c r="B54" s="75" t="s">
        <v>177</v>
      </c>
      <c r="C54" s="63" t="s">
        <v>178</v>
      </c>
      <c r="D54" s="70" t="e">
        <f ca="1">[1]!BexGetData("DP_1","99O1PC6958DN44NJJNLMAOO3Y","10000002109008")</f>
        <v>#NAME?</v>
      </c>
      <c r="E54" s="70" t="e">
        <f ca="1">[1]!BexGetData("DP_1","99O1PC6958DN44NJJNLMKVMZ2","10000002109008")</f>
        <v>#NAME?</v>
      </c>
      <c r="F54" s="70" t="e">
        <f ca="1">[1]!BexGetData("DP_1","99O1PC6958DN44NJJNLMV2LU6","10000002109008")</f>
        <v>#NAME?</v>
      </c>
      <c r="G54" s="70" t="e">
        <f ca="1">[1]!BexGetData("DP_1","99O1PC6958DN44NJJNLN54B2M","10000002109008")</f>
        <v>#NAME?</v>
      </c>
      <c r="H54" s="71" t="e">
        <f ca="1">[1]!BexGetData("DP_1","99O1PC6958DN44NJJNLNF60B2","10000002109008")</f>
        <v>#NAME?</v>
      </c>
      <c r="I54" s="74" t="e">
        <f ca="1">[1]!BexGetData("DP_1","99O1PC6958DN44NKJ6WTU2JNS","10000002109008")</f>
        <v>#NAME?</v>
      </c>
      <c r="J54" s="70" t="e">
        <f ca="1">[1]!BexGetData("DP_1","99O1PC6958DN44NKJ6WU5OFM0","10000002109008")</f>
        <v>#NAME?</v>
      </c>
    </row>
    <row r="55" spans="1:10" x14ac:dyDescent="0.2">
      <c r="A55" s="86" t="s">
        <v>179</v>
      </c>
      <c r="B55" s="75" t="s">
        <v>180</v>
      </c>
      <c r="C55" s="63" t="s">
        <v>181</v>
      </c>
      <c r="D55" s="76" t="e">
        <f ca="1">[1]!BexGetData("DP_1","99O1PC6958DN44NJJNLMAOO3Y","10000002109010")</f>
        <v>#NAME?</v>
      </c>
      <c r="E55" s="70" t="e">
        <f ca="1">[1]!BexGetData("DP_1","99O1PC6958DN44NJJNLMKVMZ2","10000002109010")</f>
        <v>#NAME?</v>
      </c>
      <c r="F55" s="70" t="e">
        <f ca="1">[1]!BexGetData("DP_1","99O1PC6958DN44NJJNLMV2LU6","10000002109010")</f>
        <v>#NAME?</v>
      </c>
      <c r="G55" s="76" t="e">
        <f ca="1">[1]!BexGetData("DP_1","99O1PC6958DN44NJJNLN54B2M","10000002109010")</f>
        <v>#NAME?</v>
      </c>
      <c r="H55" s="71" t="e">
        <f ca="1">[1]!BexGetData("DP_1","99O1PC6958DN44NJJNLNF60B2","10000002109010")</f>
        <v>#NAME?</v>
      </c>
      <c r="I55" s="78" t="e">
        <f ca="1">[1]!BexGetData("DP_1","99O1PC6958DN44NKJ6WTU2JNS","10000002109010")</f>
        <v>#NAME?</v>
      </c>
      <c r="J55" s="76" t="e">
        <f ca="1">[1]!BexGetData("DP_1","99O1PC6958DN44NKJ6WU5OFM0","10000002109010")</f>
        <v>#NAME?</v>
      </c>
    </row>
    <row r="56" spans="1:10" x14ac:dyDescent="0.2">
      <c r="A56" s="84" t="s">
        <v>182</v>
      </c>
      <c r="B56" s="75" t="s">
        <v>183</v>
      </c>
      <c r="C56" s="63" t="s">
        <v>28</v>
      </c>
      <c r="D56" s="70" t="e">
        <f ca="1">[1]!BexGetData("DP_1","99O1PC6958DN44NJJNLMAOO3Y","CSDDA32")</f>
        <v>#NAME?</v>
      </c>
      <c r="E56" s="76" t="e">
        <f ca="1">[1]!BexGetData("DP_1","99O1PC6958DN44NJJNLMKVMZ2","CSDDA32")</f>
        <v>#NAME?</v>
      </c>
      <c r="F56" s="76" t="e">
        <f ca="1">[1]!BexGetData("DP_1","99O1PC6958DN44NJJNLMV2LU6","CSDDA32")</f>
        <v>#NAME?</v>
      </c>
      <c r="G56" s="76" t="e">
        <f ca="1">[1]!BexGetData("DP_1","99O1PC6958DN44NJJNLN54B2M","CSDDA32")</f>
        <v>#NAME?</v>
      </c>
      <c r="H56" s="71" t="e">
        <f ca="1">[1]!BexGetData("DP_1","99O1PC6958DN44NJJNLNF60B2","CSDDA32")</f>
        <v>#NAME?</v>
      </c>
      <c r="I56" s="78" t="e">
        <f ca="1">[1]!BexGetData("DP_1","99O1PC6958DN44NKJ6WTU2JNS","CSDDA32")</f>
        <v>#NAME?</v>
      </c>
      <c r="J56" s="70" t="e">
        <f ca="1">[1]!BexGetData("DP_1","99O1PC6958DN44NKJ6WU5OFM0","CSDDA32")</f>
        <v>#NAME?</v>
      </c>
    </row>
    <row r="57" spans="1:10" x14ac:dyDescent="0.2">
      <c r="A57" s="85" t="s">
        <v>184</v>
      </c>
      <c r="B57" s="75" t="s">
        <v>185</v>
      </c>
      <c r="C57" s="63" t="s">
        <v>28</v>
      </c>
      <c r="D57" s="70" t="e">
        <f ca="1">[1]!BexGetData("DP_1","99O1PC6958DN44NJJNLMAOO3Y","CSDDA325")</f>
        <v>#NAME?</v>
      </c>
      <c r="E57" s="76" t="e">
        <f ca="1">[1]!BexGetData("DP_1","99O1PC6958DN44NJJNLMKVMZ2","CSDDA325")</f>
        <v>#NAME?</v>
      </c>
      <c r="F57" s="76" t="e">
        <f ca="1">[1]!BexGetData("DP_1","99O1PC6958DN44NJJNLMV2LU6","CSDDA325")</f>
        <v>#NAME?</v>
      </c>
      <c r="G57" s="76" t="e">
        <f ca="1">[1]!BexGetData("DP_1","99O1PC6958DN44NJJNLN54B2M","CSDDA325")</f>
        <v>#NAME?</v>
      </c>
      <c r="H57" s="71" t="e">
        <f ca="1">[1]!BexGetData("DP_1","99O1PC6958DN44NJJNLNF60B2","CSDDA325")</f>
        <v>#NAME?</v>
      </c>
      <c r="I57" s="78" t="e">
        <f ca="1">[1]!BexGetData("DP_1","99O1PC6958DN44NKJ6WTU2JNS","CSDDA325")</f>
        <v>#NAME?</v>
      </c>
      <c r="J57" s="70" t="e">
        <f ca="1">[1]!BexGetData("DP_1","99O1PC6958DN44NKJ6WU5OFM0","CSDDA325")</f>
        <v>#NAME?</v>
      </c>
    </row>
    <row r="58" spans="1:10" x14ac:dyDescent="0.2">
      <c r="A58" s="86" t="s">
        <v>186</v>
      </c>
      <c r="B58" s="75" t="s">
        <v>187</v>
      </c>
      <c r="C58" s="63" t="s">
        <v>188</v>
      </c>
      <c r="D58" s="70" t="e">
        <f ca="1">[1]!BexGetData("DP_1","99O1PC6958DN44NJJNLMAOO3Y","10000002103018")</f>
        <v>#NAME?</v>
      </c>
      <c r="E58" s="76" t="e">
        <f ca="1">[1]!BexGetData("DP_1","99O1PC6958DN44NJJNLMKVMZ2","10000002103018")</f>
        <v>#NAME?</v>
      </c>
      <c r="F58" s="76" t="e">
        <f ca="1">[1]!BexGetData("DP_1","99O1PC6958DN44NJJNLMV2LU6","10000002103018")</f>
        <v>#NAME?</v>
      </c>
      <c r="G58" s="76" t="e">
        <f ca="1">[1]!BexGetData("DP_1","99O1PC6958DN44NJJNLN54B2M","10000002103018")</f>
        <v>#NAME?</v>
      </c>
      <c r="H58" s="71" t="e">
        <f ca="1">[1]!BexGetData("DP_1","99O1PC6958DN44NJJNLNF60B2","10000002103018")</f>
        <v>#NAME?</v>
      </c>
      <c r="I58" s="78" t="e">
        <f ca="1">[1]!BexGetData("DP_1","99O1PC6958DN44NKJ6WTU2JNS","10000002103018")</f>
        <v>#NAME?</v>
      </c>
      <c r="J58" s="70" t="e">
        <f ca="1">[1]!BexGetData("DP_1","99O1PC6958DN44NKJ6WU5OFM0","10000002103018")</f>
        <v>#NAME?</v>
      </c>
    </row>
    <row r="59" spans="1:10" x14ac:dyDescent="0.2">
      <c r="A59" s="87" t="s">
        <v>189</v>
      </c>
      <c r="B59" s="79" t="s">
        <v>28</v>
      </c>
      <c r="C59" s="63" t="s">
        <v>28</v>
      </c>
      <c r="D59" s="69" t="e">
        <f ca="1">[1]!BexGetData("DP_1","99O1PC6958DN44NJJNLMAOO3Y","REST_H")</f>
        <v>#NAME?</v>
      </c>
      <c r="E59" s="70" t="e">
        <f ca="1">[1]!BexGetData("DP_1","99O1PC6958DN44NJJNLMKVMZ2","REST_H")</f>
        <v>#NAME?</v>
      </c>
      <c r="F59" s="70" t="e">
        <f ca="1">[1]!BexGetData("DP_1","99O1PC6958DN44NJJNLMV2LU6","REST_H")</f>
        <v>#NAME?</v>
      </c>
      <c r="G59" s="70" t="e">
        <f ca="1">[1]!BexGetData("DP_1","99O1PC6958DN44NJJNLN54B2M","REST_H")</f>
        <v>#NAME?</v>
      </c>
      <c r="H59" s="71" t="e">
        <f ca="1">[1]!BexGetData("DP_1","99O1PC6958DN44NJJNLNF60B2","REST_H")</f>
        <v>#NAME?</v>
      </c>
      <c r="I59" s="69" t="e">
        <f ca="1">[1]!BexGetData("DP_1","99O1PC6958DN44NKJ6WTU2JNS","REST_H")</f>
        <v>#NAME?</v>
      </c>
      <c r="J59" s="69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A48B8F-7105-484E-90DD-88B09D9FBA62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2021-05-17T16:48:19Z</cp:lastPrinted>
  <dcterms:created xsi:type="dcterms:W3CDTF">2011-06-09T14:10:53Z</dcterms:created>
  <dcterms:modified xsi:type="dcterms:W3CDTF">2021-06-10T20:30:31Z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